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შესყიდვების გეგმა 2015" sheetId="1" r:id="rId1"/>
  </sheets>
  <definedNames>
    <definedName name="_xlnm.Print_Area" localSheetId="0">'შესყიდვების გეგმა 2015'!$B$1:$I$140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E122" i="1"/>
  <c r="E120" i="1"/>
  <c r="E119" i="1"/>
  <c r="E116" i="1"/>
  <c r="E115" i="1"/>
  <c r="E112" i="1"/>
  <c r="E111" i="1"/>
  <c r="E109" i="1"/>
  <c r="E106" i="1"/>
  <c r="E105" i="1"/>
  <c r="E103" i="1"/>
  <c r="E100" i="1"/>
  <c r="E98" i="1"/>
  <c r="E96" i="1"/>
  <c r="E95" i="1"/>
  <c r="E91" i="1"/>
  <c r="E90" i="1"/>
  <c r="E89" i="1"/>
  <c r="E87" i="1"/>
  <c r="E85" i="1"/>
  <c r="E84" i="1"/>
  <c r="E81" i="1"/>
  <c r="E80" i="1"/>
  <c r="E78" i="1"/>
  <c r="E77" i="1"/>
  <c r="E75" i="1"/>
  <c r="E74" i="1"/>
  <c r="E73" i="1"/>
  <c r="E72" i="1"/>
  <c r="E71" i="1"/>
  <c r="E70" i="1"/>
  <c r="E69" i="1"/>
  <c r="E68" i="1"/>
  <c r="E67" i="1"/>
  <c r="E65" i="1"/>
  <c r="E63" i="1"/>
  <c r="E62" i="1"/>
  <c r="E60" i="1"/>
  <c r="E59" i="1"/>
  <c r="E58" i="1"/>
  <c r="E57" i="1"/>
  <c r="E55" i="1"/>
  <c r="E54" i="1"/>
  <c r="E51" i="1"/>
  <c r="E48" i="1"/>
  <c r="E46" i="1"/>
  <c r="E45" i="1"/>
  <c r="E42" i="1"/>
  <c r="E40" i="1"/>
  <c r="E39" i="1"/>
  <c r="E38" i="1"/>
  <c r="E36" i="1"/>
  <c r="E35" i="1"/>
  <c r="E33" i="1"/>
  <c r="E31" i="1"/>
  <c r="E27" i="1"/>
  <c r="E23" i="1"/>
  <c r="E20" i="1"/>
  <c r="E19" i="1"/>
  <c r="E17" i="1"/>
  <c r="E16" i="1"/>
  <c r="E14" i="1"/>
  <c r="E11" i="1"/>
  <c r="E123" i="1" s="1"/>
  <c r="G8" i="1" s="1"/>
</calcChain>
</file>

<file path=xl/comments1.xml><?xml version="1.0" encoding="utf-8"?>
<comments xmlns="http://schemas.openxmlformats.org/spreadsheetml/2006/main">
  <authors>
    <author>Author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10000 ლარი გადმოვიტანეთ 391-დან, 500 კი 395 დან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50000 ლარი გადმოვიტანეთ CPV-დან: 336 (8900), 091 (10000), 189(2000), 312(3900), 249(2000), 773(1875), 243(2000) და შტატგარეშეებიდან (19325)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3000 ლარი გადმოვიტანეთ 384-დან (1500) და შტატგარეშეებიდან (1500)</t>
        </r>
      </text>
    </comment>
  </commentList>
</comments>
</file>

<file path=xl/sharedStrings.xml><?xml version="1.0" encoding="utf-8"?>
<sst xmlns="http://schemas.openxmlformats.org/spreadsheetml/2006/main" count="521" uniqueCount="202">
  <si>
    <t>სახელმწიფო შესყიდვების 2015 წლის წლიური გეგმის  ფორმა</t>
  </si>
  <si>
    <r>
      <t>1. შედგენის თარიღი</t>
    </r>
    <r>
      <rPr>
        <i/>
        <sz val="9"/>
        <color theme="1"/>
        <rFont val="Sylfaen"/>
        <family val="1"/>
        <charset val="204"/>
      </rPr>
      <t xml:space="preserve"> 23.09.2015 წელი</t>
    </r>
  </si>
  <si>
    <r>
      <t xml:space="preserve">2. შემსყიდველი ორგანიზაციის საიდენტიფიკაციო კოდი
</t>
    </r>
    <r>
      <rPr>
        <b/>
        <i/>
        <sz val="11"/>
        <color theme="1"/>
        <rFont val="Sylfaen"/>
        <family val="1"/>
      </rPr>
      <t>205309655</t>
    </r>
  </si>
  <si>
    <t>3. შემსყიდველი ორგანიზაციის დასახელება</t>
  </si>
  <si>
    <r>
      <t xml:space="preserve">4. დაფინანსების წყარო </t>
    </r>
    <r>
      <rPr>
        <b/>
        <i/>
        <sz val="11"/>
        <color theme="1"/>
        <rFont val="Sylfaen"/>
        <family val="1"/>
      </rPr>
      <t xml:space="preserve"> სახელმწიფო ბიუჯეტი </t>
    </r>
  </si>
  <si>
    <t>5. სახელმწიფო შესყიდვების გეგმით გათვალისწინებული ჯამური თანხა დაფინანსების წყაროს შესაბამისად</t>
  </si>
  <si>
    <t>#</t>
  </si>
  <si>
    <t>დანაყოფის კოდი</t>
  </si>
  <si>
    <t>დანაყოფის დასახელება</t>
  </si>
  <si>
    <t>სავარაუდო ღირებულება</t>
  </si>
  <si>
    <t>შესყიდვის საშუალება</t>
  </si>
  <si>
    <t>შესყიდვების დაწყების სავარაუდო ვადები</t>
  </si>
  <si>
    <t>შესყიდვის ობიექტის მიწოდების სავარაუდო ვადა</t>
  </si>
  <si>
    <t>შენიშვნა</t>
  </si>
  <si>
    <t>03100000</t>
  </si>
  <si>
    <t>სოფლის მეურნებისა და ბაღჩეული პროდუქტები</t>
  </si>
  <si>
    <t>გამარტივებული შესყიდვა</t>
  </si>
  <si>
    <t>2015 წლის ,I- II-III -IV კვარტალი</t>
  </si>
  <si>
    <t>2015 წლის განმავლობაში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</si>
  <si>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color theme="1"/>
        <rFont val="Sylfaen"/>
        <family val="1"/>
      </rPr>
      <t xml:space="preserve">1 </t>
    </r>
    <r>
      <rPr>
        <sz val="8"/>
        <color theme="1"/>
        <rFont val="Sylfaen"/>
        <family val="1"/>
      </rPr>
      <t>მუხლის მე-3 პუნქტის  “დ” ქვეპუნქტის შესაბამისად</t>
    </r>
  </si>
  <si>
    <t>03200000</t>
  </si>
  <si>
    <t>ბურღულეული, კარტოფილი, ბოსტნეული, ხილი და თხილეული</t>
  </si>
  <si>
    <t>03300000</t>
  </si>
  <si>
    <t>ფერმერული, ნანადირევი და თევზის პროდუქტები</t>
  </si>
  <si>
    <t>2015 წლის ,II-III -IV კვარტალი</t>
  </si>
  <si>
    <t>03400000</t>
  </si>
  <si>
    <t>მეტყევეობისა და ხე-ტყის პროდუქტები</t>
  </si>
  <si>
    <t>გამარტივებული ელექტრონული ტენდერი</t>
  </si>
  <si>
    <t>09100000</t>
  </si>
  <si>
    <t>საწვავი</t>
  </si>
  <si>
    <t>კონსოლიდირებული ტენდერი</t>
  </si>
  <si>
    <t>2015 წლის ,I- II-კვარტალი</t>
  </si>
  <si>
    <t>09200000</t>
  </si>
  <si>
    <t>ნავთობის, ქვანახშირისა და ზეთის პროდუქტები</t>
  </si>
  <si>
    <t>14300000</t>
  </si>
  <si>
    <t>ქიმიური და სასუქი მინერალები</t>
  </si>
  <si>
    <t>15700000</t>
  </si>
  <si>
    <t>ცხოველის საკვები</t>
  </si>
  <si>
    <t>2015 წლის ,III -IV კვარტალი</t>
  </si>
  <si>
    <t>15800000</t>
  </si>
  <si>
    <t>სხვადასხვა საკვები პროდუქტები</t>
  </si>
  <si>
    <t>2015წლის ,II-III -IV კვარტალი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</si>
  <si>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“ვ” ქვეპუნქტის შესაბამისად</t>
    </r>
  </si>
  <si>
    <t>15900000</t>
  </si>
  <si>
    <t>სასმელები, თამბაქო და მონათესავე პროდუქტები</t>
  </si>
  <si>
    <t>2015 წლის,III -IV კვარტალი</t>
  </si>
  <si>
    <t>16100000</t>
  </si>
  <si>
    <t>სასოფლო-სამეურნეო და სატყეო დანიშნულების მანქანა-დანადგარები ნიადაგის მოსამზადებლად</t>
  </si>
  <si>
    <t>16300000</t>
  </si>
  <si>
    <t>მოსავლის ასაღები მანქანები</t>
  </si>
  <si>
    <t>16400000</t>
  </si>
  <si>
    <t>შესაწამლი მანქანები სოფლის მეურნეობის ან მებახჩეობისათვის</t>
  </si>
  <si>
    <t>16800000</t>
  </si>
  <si>
    <t>სასოფლო-სამეურნეო და სატყეო დანიშნულების მანქანა-დანადგარების ნაწილები</t>
  </si>
  <si>
    <t>18400000</t>
  </si>
  <si>
    <t>სპეციალური ტანსაცმელი და აქსესუარები</t>
  </si>
  <si>
    <t>2015 წლის I-II-III, IV-კვარტალი</t>
  </si>
  <si>
    <t>18500000</t>
  </si>
  <si>
    <t>სამკაულები, საათები და მონათესავე ნივთები</t>
  </si>
  <si>
    <t>2015 წლის  II-III, IV-კვარტალი</t>
  </si>
  <si>
    <t>საქართველოს კანონი,სახელმწიფო შესყიდვების შესახებ 10პრიმა მუხლის მე-3 პუნქტის "ვ" ქვეპუნქტი</t>
  </si>
  <si>
    <t>18900000</t>
  </si>
  <si>
    <t>საბარგო ნივთები, სასარაჯო ნაკეთობები, ტომრები და ჩანთები</t>
  </si>
  <si>
    <t>2015 წლის I-II- III, IV-კვარტალი</t>
  </si>
  <si>
    <t>რეზინისა და პლასტმასის მასალები</t>
  </si>
  <si>
    <t>2015 წლის  I-II-III, IV-კვარტალი</t>
  </si>
  <si>
    <t>22100000</t>
  </si>
  <si>
    <t>ნაბეჭდი წიგნები, ბროშურები და საინფორმაციო ფურცლები</t>
  </si>
  <si>
    <t>2015 წლის  III, IV-კვარტალი</t>
  </si>
  <si>
    <t>22200000</t>
  </si>
  <si>
    <t>გაზეთები, სამეცნიერო ჟურნალები, პერიოდიკა და ჟურნალები</t>
  </si>
  <si>
    <t>24300000</t>
  </si>
  <si>
    <t>ძირითადი არაორგანული და ორგანული ქიმიკატები</t>
  </si>
  <si>
    <t>სასუქები და ნიტროგენული ნაერთები</t>
  </si>
  <si>
    <t>საოფისე მანქანა-დანადგარები, აღჭურვილობა და საკანცელარიო ნივთები, კომპიუტერების პრინტერებისა და ავეჯის გარდა</t>
  </si>
  <si>
    <t>კომპიუტერული მოწყობილობები და აქსესუარები</t>
  </si>
  <si>
    <t>31100000</t>
  </si>
  <si>
    <t>ელექტროძრავები, გენერატორები და ტრანსფორმატორები</t>
  </si>
  <si>
    <t>31200000</t>
  </si>
  <si>
    <t>ელექტროენერგიის გამანაწილებელი და საკონტროლო აპარატურა</t>
  </si>
  <si>
    <t>31400000</t>
  </si>
  <si>
    <t>აკუმილატორები, დენის პირველადი წყაროები და პირველადი ელემენტები</t>
  </si>
  <si>
    <t>31700000</t>
  </si>
  <si>
    <t>ელექტრონული, ელექტრომექანიკური და ელექტროტექნიკური აქსესუარები</t>
  </si>
  <si>
    <t>32300000</t>
  </si>
  <si>
    <t>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</si>
  <si>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>32400000</t>
  </si>
  <si>
    <t>ქსელები</t>
  </si>
  <si>
    <t>ელექტრონული ტენდერი</t>
  </si>
  <si>
    <t>ერთობლივი შესყიდვა საქართველოს სოფლის მეურნეობის მინისტრის  ბრძანების საფუძველზე N2-82;საფუძველზე</t>
  </si>
  <si>
    <t>32500000</t>
  </si>
  <si>
    <t>სატელეკომუნიკაციო მოწყობილობები და აქსესუარები</t>
  </si>
  <si>
    <t>სამედიცინო მოწყობილობები</t>
  </si>
  <si>
    <t xml:space="preserve"> ელექტრონული ტენდერი</t>
  </si>
  <si>
    <t>მრავალწლიანი შესყიდვა 2015 წლის 13 აგვისტოს №04-02/86402 წერილის საფუძველზე</t>
  </si>
  <si>
    <t>ფარმაცევტული პროდუქტები</t>
  </si>
  <si>
    <t>33700000 </t>
  </si>
  <si>
    <t>პირადი ჰიგიენის საშუალებები</t>
  </si>
  <si>
    <t>ნაწილები და აქსესუარები სატრანსპორტო საშუალებებისა და მათი ძრავებისათვის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</si>
  <si>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“თ” ქვეპუნქტის შესაბამისად</t>
    </r>
  </si>
  <si>
    <t>2015 წლის ,II -IV კვარტალი</t>
  </si>
  <si>
    <t>34900000 </t>
  </si>
  <si>
    <t>სხვადასხვა სატრანსპორტო მოწყობილობა და სათადარიგო ნაწილები</t>
  </si>
  <si>
    <t>35100000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</si>
  <si>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</si>
  <si>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35800000</t>
  </si>
  <si>
    <t>ინდივიდუალური და დამხმარე მოწყობილობები</t>
  </si>
  <si>
    <t>37800000</t>
  </si>
  <si>
    <t>ხელნაკეთობები და ხელოვნების ნივთების შესაქმნელად საჭირო მასალები</t>
  </si>
  <si>
    <t>2015 წლის , II-III -IV კვარტალი</t>
  </si>
  <si>
    <t>38300000</t>
  </si>
  <si>
    <t>საზომი ხელსაწყოები</t>
  </si>
  <si>
    <t>2015 წლის III, IV-კვარტალი</t>
  </si>
  <si>
    <t>38900000</t>
  </si>
  <si>
    <t>შეფასებისა და ტესტირების სხვადასხვა სახის ხელსაწყოები</t>
  </si>
  <si>
    <t>ავეჯი</t>
  </si>
  <si>
    <t>39200000</t>
  </si>
  <si>
    <t>ავეჯეულობა</t>
  </si>
  <si>
    <t>ქსოვილების ნივთები</t>
  </si>
  <si>
    <t>39700000</t>
  </si>
  <si>
    <t>საოჯახო ტექნიკა</t>
  </si>
  <si>
    <t>42100000</t>
  </si>
  <si>
    <t>დანადგარები მექანიკური წარმოებისა და გამოყენებისთვის</t>
  </si>
  <si>
    <t>42300000</t>
  </si>
  <si>
    <t>სამრეწველო ან ლაბორატორიული ქურები, ნაგვის საწვავი ღუმელები და ქურები</t>
  </si>
  <si>
    <t>42500000</t>
  </si>
  <si>
    <t>გამაგრილებელი და სავენტილაციო მოწყობილობები</t>
  </si>
  <si>
    <t>43300000</t>
  </si>
  <si>
    <t xml:space="preserve">სამშენებლო მანქანები და მოწყობილობები </t>
  </si>
  <si>
    <t>სამშენებლო მასალები და დამხმარე სამშენებლო მასალები</t>
  </si>
  <si>
    <t>44200000</t>
  </si>
  <si>
    <t>სტრუქტურული მასალები</t>
  </si>
  <si>
    <t>44300000</t>
  </si>
  <si>
    <t>კაბელები, მავთულები და მათთან დაკავშირებული მასალები</t>
  </si>
  <si>
    <t>სხვადასხვა ქარხნული წარმოების მასალა და მათთან დაკავშირებული საგნები</t>
  </si>
  <si>
    <t>ხელსაწყოები, საკეტები, გასაღებები, ანჯამები, დამჭერები, ჯაჭვები და ზამბარები/რესორები</t>
  </si>
  <si>
    <t>44600000</t>
  </si>
  <si>
    <t>ავზები, რეზერვუარები და კონტეინერები; ცენტრალური გათბობის რადიატორები და ბოილერები</t>
  </si>
  <si>
    <t>44800000</t>
  </si>
  <si>
    <t>საღებავები, ლაქები და მასტიკები</t>
  </si>
  <si>
    <t>45100000</t>
  </si>
  <si>
    <t>სამშენებლო და უბნის მოსამზადებელი სამუშაოები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</si>
  <si>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</si>
  <si>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45300000</t>
  </si>
  <si>
    <t>სამშენებლო სამონტაჟო სამუშაოები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</si>
  <si>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“ა” ქვეპუნქტის შესაბამისად</t>
    </r>
  </si>
  <si>
    <t>45400000</t>
  </si>
  <si>
    <t>შენობის დასრულების სამუშაოები</t>
  </si>
  <si>
    <t>2015 წლის ,I- II- კვარტალი</t>
  </si>
  <si>
    <t>საქართველოს მთავრობის განკარგულება 29.09.2014 წლის N1741</t>
  </si>
  <si>
    <t>48300000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</si>
  <si>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</si>
  <si>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„სახელმწიფო 
შესყიდვების 
შესახებ” 
საქართველოს 
კანონის მე-101 მუხლის მე-3 პუნქტის  “ზ” ქვეპუნქტის შესაბამისად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</si>
  <si>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</si>
  <si>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50700000</t>
  </si>
  <si>
    <t>შენობის მოწყობილობების შეკეთება და ტექნიკური მომსახურება</t>
  </si>
  <si>
    <t>55100000</t>
  </si>
  <si>
    <t>სასტუმროს მომსახურება</t>
  </si>
  <si>
    <t>რესტორნებისა და კვების საწარმოების მომსახურეობები</t>
  </si>
  <si>
    <t>ტვირთის გადაზიდვისა და შენახვის მომსახურეობები</t>
  </si>
  <si>
    <t>სახმელეთო, წყლისა და საჰაერო ტრანსპორტის დამხმარე მომსახურებები</t>
  </si>
  <si>
    <t>სატელეკომუნიკაციო მომსახურებები</t>
  </si>
  <si>
    <t>N საქართველოს მთავრობის განკარგულება1805 2012 წლის 26 სექტემბერი საკომუნიკაციო მომსახურების გამარტივებული შესყიდვის(საქ. კანონი სახ.შესყ შესახებ 101 მე -3 მუხლი "დ" ქვეპუნქტი)</t>
  </si>
  <si>
    <t>სადაზღვევო და საპენსიო მომსახურებები</t>
  </si>
  <si>
    <t>საქართველოს სოფლის მეურნეობის მინისტრის 5.12.2014 წლის ბრძანება N2-240</t>
  </si>
  <si>
    <t>არქიტექტურული და მასთან დაკავშირებული მომსახურებები</t>
  </si>
  <si>
    <t>კონკურსი</t>
  </si>
  <si>
    <t>საინჟინრო მომსახურებები</t>
  </si>
  <si>
    <t>ტექნიკური შემოწმება, ანალიზი და საკონსულტაციო მომსახურებები</t>
  </si>
  <si>
    <t>ლაბორატორიული მომსახურებები</t>
  </si>
  <si>
    <t>პროგრამული უზრუნველყოფის შემუშავება და საკონსულტაციო მომსახურებები</t>
  </si>
  <si>
    <r>
      <t>„სახელმწიფო შესყიდვების შესახებ” საქართველოს კანონის მე-10</t>
    </r>
    <r>
      <rPr>
        <vertAlign val="superscript"/>
        <sz val="8"/>
        <rFont val="Sylfaen"/>
        <family val="1"/>
      </rPr>
      <t xml:space="preserve">1 </t>
    </r>
    <r>
      <rPr>
        <sz val="8"/>
        <rFont val="Sylfaen"/>
        <family val="1"/>
      </rPr>
      <t>მუხლის მე-3 პუნქტის  “დ” ქვეპუნქტის შესაბამისად</t>
    </r>
  </si>
  <si>
    <t>ინტერნეტ მომსახურებები</t>
  </si>
  <si>
    <t>2015 წლის  1-II, კვარტალი</t>
  </si>
  <si>
    <t>კომპიუტერული ქსელის მომსახურება</t>
  </si>
  <si>
    <t>2015 წლის I-II-III-IV კვარტალი</t>
  </si>
  <si>
    <t>75100000 </t>
  </si>
  <si>
    <t>ადმინისტრაციული მომსახურება</t>
  </si>
  <si>
    <t>ბურღვასთან დაკავშირებული მომსახურებები</t>
  </si>
  <si>
    <t>2015 წლის, III -IV კვარტალი</t>
  </si>
  <si>
    <t>სოფლის მეურნეობის პროდუქტების წარმოებასთან დაკავშირებული მომსახურებები</t>
  </si>
  <si>
    <t>მებაღჩეობასთან დაკავშირებული მომსახურებები</t>
  </si>
  <si>
    <t>მეფუტკრეობასთან დაკავშირებული მომსახურებები</t>
  </si>
  <si>
    <t>იურიდიული მომსახურებები</t>
  </si>
  <si>
    <t>2016 წლის განმავლობაში</t>
  </si>
  <si>
    <t>საბუღალტრო, აუდიტორული და ფისკალური მომსახურებები</t>
  </si>
  <si>
    <t>საკანცელარიო მომსახურებები</t>
  </si>
  <si>
    <t>„სახელმწიფო შესყიდვების შესახებ” საქართველოს კანონის მე-10 პრიმა მუხლის მე-3 პუნქტის  “ზ” ქვეპუნქტის შესაბამისად</t>
  </si>
  <si>
    <t>პერსონალის დაქირავებასთან დაკავშირებული მომსახურებები</t>
  </si>
  <si>
    <t>გამოძიებასთან და უსაფრთხოებასთან დაკავშირებული მომსახურებები</t>
  </si>
  <si>
    <t>ბეჭდვა და მასთან დაკავშირებული მომსახურებები</t>
  </si>
  <si>
    <t>სხვადასხვა კომერციული მომსახურება და მასთან დაკავშირებული მომსახურებები</t>
  </si>
  <si>
    <t>სატრენინგო მომსახურებები</t>
  </si>
  <si>
    <t>ჯანდაცვის სფეროს მომსახურებები</t>
  </si>
  <si>
    <t>ახალი ამბების სააგენტოს მომსახურებები</t>
  </si>
  <si>
    <t>სხვადასხვა მომსახურება</t>
  </si>
  <si>
    <t>ხელმძღვანელი/უფლებამოსილი პირი</t>
  </si>
  <si>
    <r>
      <t>1. შედგენის თარიღი</t>
    </r>
    <r>
      <rPr>
        <i/>
        <sz val="9"/>
        <color theme="1"/>
        <rFont val="Sylfaen"/>
        <family val="1"/>
        <charset val="204"/>
      </rPr>
      <t xml:space="preserve"> 24.06.2015 წელი</t>
    </r>
  </si>
  <si>
    <r>
      <t xml:space="preserve">4. დაფინანსების წყარო </t>
    </r>
    <r>
      <rPr>
        <b/>
        <i/>
        <sz val="11"/>
        <color theme="1"/>
        <rFont val="Sylfaen"/>
        <family val="1"/>
      </rPr>
      <t xml:space="preserve"> გრანტი</t>
    </r>
  </si>
  <si>
    <t>34900000</t>
  </si>
  <si>
    <t>60100000</t>
  </si>
  <si>
    <t>საავტომობილო ტრანსპორტის მომსახურებები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</si>
</sst>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3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i/>
      <sz val="12"/>
      <color theme="1"/>
      <name val="Sylfaen"/>
      <family val="1"/>
    </font>
    <font>
      <i/>
      <sz val="9"/>
      <color theme="1"/>
      <name val="Sylfaen"/>
      <family val="1"/>
    </font>
    <font>
      <i/>
      <sz val="9"/>
      <color theme="1"/>
      <name val="Sylfaen"/>
      <family val="1"/>
      <charset val="204"/>
    </font>
    <font>
      <b/>
      <i/>
      <sz val="11"/>
      <color theme="1"/>
      <name val="Sylfaen"/>
      <family val="1"/>
    </font>
    <font>
      <i/>
      <sz val="11"/>
      <color theme="1"/>
      <name val="Sylfaen"/>
      <family val="1"/>
    </font>
    <font>
      <i/>
      <sz val="8"/>
      <color theme="1"/>
      <name val="Sylfaen"/>
      <family val="1"/>
    </font>
    <font>
      <b/>
      <i/>
      <sz val="10"/>
      <color theme="1"/>
      <name val="Sylfaen"/>
      <family val="1"/>
    </font>
    <font>
      <b/>
      <i/>
      <sz val="8"/>
      <color theme="1"/>
      <name val="Sylfaen"/>
      <family val="1"/>
    </font>
    <font>
      <i/>
      <sz val="8"/>
      <color theme="1"/>
      <name val="Arial"/>
      <family val="2"/>
    </font>
    <font>
      <sz val="8"/>
      <color theme="1"/>
      <name val="AcadNusx"/>
    </font>
    <font>
      <sz val="8"/>
      <color theme="1"/>
      <name val="Sylfaen"/>
      <family val="1"/>
    </font>
    <font>
      <vertAlign val="superscript"/>
      <sz val="8"/>
      <color theme="1"/>
      <name val="Sylfaen"/>
      <family val="1"/>
    </font>
    <font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8"/>
      <name val="Sylfaen"/>
      <family val="1"/>
    </font>
    <font>
      <sz val="8"/>
      <name val="AcadNusx"/>
    </font>
    <font>
      <sz val="8"/>
      <name val="Sylfaen"/>
      <family val="1"/>
    </font>
    <font>
      <vertAlign val="superscript"/>
      <sz val="8"/>
      <name val="Sylfaen"/>
      <family val="1"/>
    </font>
    <font>
      <sz val="10"/>
      <color theme="1"/>
      <name val="AcadNusx"/>
    </font>
    <font>
      <i/>
      <sz val="9"/>
      <name val="AcadNusx"/>
    </font>
    <font>
      <i/>
      <sz val="8"/>
      <name val="AcadNusx"/>
    </font>
    <font>
      <sz val="8"/>
      <name val="Arial"/>
      <family val="2"/>
    </font>
    <font>
      <sz val="10"/>
      <name val="AcadNusx"/>
    </font>
    <font>
      <sz val="8"/>
      <name val="Verdana"/>
      <family val="2"/>
      <charset val="204"/>
    </font>
    <font>
      <sz val="8"/>
      <color theme="1"/>
      <name val="Verdana"/>
      <family val="2"/>
      <charset val="204"/>
    </font>
    <font>
      <i/>
      <sz val="10"/>
      <name val="AcadNusx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0" applyFont="1" applyFill="1" applyBorder="1"/>
    <xf numFmtId="0" fontId="4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/>
    <xf numFmtId="0" fontId="19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25" fillId="0" borderId="1" xfId="0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/>
    <xf numFmtId="0" fontId="18" fillId="0" borderId="1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/>
    <xf numFmtId="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/>
    <xf numFmtId="0" fontId="32" fillId="0" borderId="0" xfId="0" applyFont="1" applyFill="1" applyBorder="1"/>
    <xf numFmtId="0" fontId="0" fillId="0" borderId="0" xfId="0" applyFill="1"/>
    <xf numFmtId="0" fontId="11" fillId="0" borderId="3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31" fillId="0" borderId="1" xfId="0" applyFont="1" applyFill="1" applyBorder="1"/>
    <xf numFmtId="0" fontId="32" fillId="0" borderId="14" xfId="0" applyFont="1" applyFill="1" applyBorder="1"/>
    <xf numFmtId="0" fontId="32" fillId="0" borderId="1" xfId="0" applyFont="1" applyFill="1" applyBorder="1"/>
    <xf numFmtId="4" fontId="33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4" xfId="0" applyFill="1" applyBorder="1"/>
    <xf numFmtId="0" fontId="26" fillId="0" borderId="0" xfId="0" applyFont="1" applyFill="1"/>
    <xf numFmtId="4" fontId="33" fillId="0" borderId="0" xfId="0" applyNumberFormat="1" applyFont="1" applyFill="1" applyBorder="1" applyAlignment="1">
      <alignment vertical="center"/>
    </xf>
    <xf numFmtId="4" fontId="0" fillId="0" borderId="0" xfId="0" applyNumberFormat="1" applyFill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</xdr:colOff>
      <xdr:row>11</xdr:row>
      <xdr:rowOff>238125</xdr:rowOff>
    </xdr:from>
    <xdr:ext cx="304800" cy="628650"/>
    <xdr:sp macro="" textlink="">
      <xdr:nvSpPr>
        <xdr:cNvPr id="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746500" y="30384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14</xdr:row>
      <xdr:rowOff>88900</xdr:rowOff>
    </xdr:from>
    <xdr:ext cx="304800" cy="628650"/>
    <xdr:sp macro="" textlink="">
      <xdr:nvSpPr>
        <xdr:cNvPr id="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40703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17</xdr:row>
      <xdr:rowOff>276225</xdr:rowOff>
    </xdr:from>
    <xdr:ext cx="304800" cy="304800"/>
    <xdr:sp macro="" textlink="">
      <xdr:nvSpPr>
        <xdr:cNvPr id="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923925" y="519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628650"/>
    <xdr:sp macro="" textlink="">
      <xdr:nvSpPr>
        <xdr:cNvPr id="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57150</xdr:rowOff>
    </xdr:from>
    <xdr:ext cx="304800" cy="304800"/>
    <xdr:sp macro="" textlink="">
      <xdr:nvSpPr>
        <xdr:cNvPr id="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628650"/>
    <xdr:sp macro="" textlink="">
      <xdr:nvSpPr>
        <xdr:cNvPr id="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57150</xdr:rowOff>
    </xdr:from>
    <xdr:ext cx="304800" cy="304800"/>
    <xdr:sp macro="" textlink="">
      <xdr:nvSpPr>
        <xdr:cNvPr id="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ka-GE"/>
        </a:p>
        <a:p>
          <a:r>
            <a:rPr lang="ka-GE"/>
            <a:t>5</a:t>
          </a:r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304800" cy="628650"/>
    <xdr:sp macro="" textlink="">
      <xdr:nvSpPr>
        <xdr:cNvPr id="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57150</xdr:rowOff>
    </xdr:from>
    <xdr:ext cx="304800" cy="304800"/>
    <xdr:sp macro="" textlink="">
      <xdr:nvSpPr>
        <xdr:cNvPr id="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628650"/>
    <xdr:sp macro="" textlink="">
      <xdr:nvSpPr>
        <xdr:cNvPr id="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57150</xdr:rowOff>
    </xdr:from>
    <xdr:ext cx="304800" cy="304800"/>
    <xdr:sp macro="" textlink="">
      <xdr:nvSpPr>
        <xdr:cNvPr id="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95250</xdr:rowOff>
    </xdr:from>
    <xdr:ext cx="304800" cy="628650"/>
    <xdr:sp macro="" textlink="">
      <xdr:nvSpPr>
        <xdr:cNvPr id="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9929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628650"/>
    <xdr:sp macro="" textlink="">
      <xdr:nvSpPr>
        <xdr:cNvPr id="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628650"/>
    <xdr:sp macro="" textlink="">
      <xdr:nvSpPr>
        <xdr:cNvPr id="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217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628650"/>
    <xdr:sp macro="" textlink="">
      <xdr:nvSpPr>
        <xdr:cNvPr id="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561975</xdr:rowOff>
    </xdr:from>
    <xdr:ext cx="304800" cy="628650"/>
    <xdr:sp macro="" textlink="">
      <xdr:nvSpPr>
        <xdr:cNvPr id="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57150</xdr:rowOff>
    </xdr:from>
    <xdr:ext cx="304800" cy="304800"/>
    <xdr:sp macro="" textlink="">
      <xdr:nvSpPr>
        <xdr:cNvPr id="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345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57150</xdr:rowOff>
    </xdr:from>
    <xdr:ext cx="304800" cy="304800"/>
    <xdr:sp macro="" textlink="">
      <xdr:nvSpPr>
        <xdr:cNvPr id="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57150</xdr:rowOff>
    </xdr:from>
    <xdr:ext cx="304800" cy="304800"/>
    <xdr:sp macro="" textlink="">
      <xdr:nvSpPr>
        <xdr:cNvPr id="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57150</xdr:rowOff>
    </xdr:from>
    <xdr:ext cx="304800" cy="304800"/>
    <xdr:sp macro="" textlink="">
      <xdr:nvSpPr>
        <xdr:cNvPr id="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57150</xdr:rowOff>
    </xdr:from>
    <xdr:ext cx="304800" cy="304800"/>
    <xdr:sp macro="" textlink="">
      <xdr:nvSpPr>
        <xdr:cNvPr id="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628650"/>
    <xdr:sp macro="" textlink="">
      <xdr:nvSpPr>
        <xdr:cNvPr id="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57150</xdr:rowOff>
    </xdr:from>
    <xdr:ext cx="304800" cy="304800"/>
    <xdr:sp macro="" textlink="">
      <xdr:nvSpPr>
        <xdr:cNvPr id="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628650"/>
    <xdr:sp macro="" textlink="">
      <xdr:nvSpPr>
        <xdr:cNvPr id="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57150</xdr:rowOff>
    </xdr:from>
    <xdr:ext cx="304800" cy="304800"/>
    <xdr:sp macro="" textlink="">
      <xdr:nvSpPr>
        <xdr:cNvPr id="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628650"/>
    <xdr:sp macro="" textlink="">
      <xdr:nvSpPr>
        <xdr:cNvPr id="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57150</xdr:rowOff>
    </xdr:from>
    <xdr:ext cx="304800" cy="304800"/>
    <xdr:sp macro="" textlink="">
      <xdr:nvSpPr>
        <xdr:cNvPr id="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628650"/>
    <xdr:sp macro="" textlink="">
      <xdr:nvSpPr>
        <xdr:cNvPr id="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57150</xdr:rowOff>
    </xdr:from>
    <xdr:ext cx="304800" cy="304800"/>
    <xdr:sp macro="" textlink="">
      <xdr:nvSpPr>
        <xdr:cNvPr id="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66675</xdr:colOff>
      <xdr:row>54</xdr:row>
      <xdr:rowOff>180975</xdr:rowOff>
    </xdr:from>
    <xdr:ext cx="304800" cy="628650"/>
    <xdr:sp macro="" textlink="">
      <xdr:nvSpPr>
        <xdr:cNvPr id="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76275" y="196405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628650"/>
    <xdr:sp macro="" textlink="">
      <xdr:nvSpPr>
        <xdr:cNvPr id="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628650"/>
    <xdr:sp macro="" textlink="">
      <xdr:nvSpPr>
        <xdr:cNvPr id="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5169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628650"/>
    <xdr:sp macro="" textlink="">
      <xdr:nvSpPr>
        <xdr:cNvPr id="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561975</xdr:rowOff>
    </xdr:from>
    <xdr:ext cx="304800" cy="628650"/>
    <xdr:sp macro="" textlink="">
      <xdr:nvSpPr>
        <xdr:cNvPr id="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438150</xdr:rowOff>
    </xdr:from>
    <xdr:ext cx="304800" cy="304800"/>
    <xdr:sp macro="" textlink="">
      <xdr:nvSpPr>
        <xdr:cNvPr id="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57150</xdr:rowOff>
    </xdr:from>
    <xdr:ext cx="304800" cy="304800"/>
    <xdr:sp macro="" textlink="">
      <xdr:nvSpPr>
        <xdr:cNvPr id="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57150</xdr:rowOff>
    </xdr:from>
    <xdr:ext cx="304800" cy="304800"/>
    <xdr:sp macro="" textlink="">
      <xdr:nvSpPr>
        <xdr:cNvPr id="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57150</xdr:rowOff>
    </xdr:from>
    <xdr:ext cx="304800" cy="304800"/>
    <xdr:sp macro="" textlink="">
      <xdr:nvSpPr>
        <xdr:cNvPr id="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1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628650"/>
    <xdr:sp macro="" textlink="">
      <xdr:nvSpPr>
        <xdr:cNvPr id="1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57150</xdr:rowOff>
    </xdr:from>
    <xdr:ext cx="304800" cy="304800"/>
    <xdr:sp macro="" textlink="">
      <xdr:nvSpPr>
        <xdr:cNvPr id="1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628650"/>
    <xdr:sp macro="" textlink="">
      <xdr:nvSpPr>
        <xdr:cNvPr id="1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57150</xdr:rowOff>
    </xdr:from>
    <xdr:ext cx="304800" cy="304800"/>
    <xdr:sp macro="" textlink="">
      <xdr:nvSpPr>
        <xdr:cNvPr id="1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628650"/>
    <xdr:sp macro="" textlink="">
      <xdr:nvSpPr>
        <xdr:cNvPr id="1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1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57150</xdr:rowOff>
    </xdr:from>
    <xdr:ext cx="304800" cy="304800"/>
    <xdr:sp macro="" textlink="">
      <xdr:nvSpPr>
        <xdr:cNvPr id="1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628650"/>
    <xdr:sp macro="" textlink="">
      <xdr:nvSpPr>
        <xdr:cNvPr id="1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57150</xdr:rowOff>
    </xdr:from>
    <xdr:ext cx="304800" cy="304800"/>
    <xdr:sp macro="" textlink="">
      <xdr:nvSpPr>
        <xdr:cNvPr id="1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628650"/>
    <xdr:sp macro="" textlink="">
      <xdr:nvSpPr>
        <xdr:cNvPr id="1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57150</xdr:rowOff>
    </xdr:from>
    <xdr:ext cx="304800" cy="304800"/>
    <xdr:sp macro="" textlink="">
      <xdr:nvSpPr>
        <xdr:cNvPr id="1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628650"/>
    <xdr:sp macro="" textlink="">
      <xdr:nvSpPr>
        <xdr:cNvPr id="1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1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628650"/>
    <xdr:sp macro="" textlink="">
      <xdr:nvSpPr>
        <xdr:cNvPr id="1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1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628650"/>
    <xdr:sp macro="" textlink="">
      <xdr:nvSpPr>
        <xdr:cNvPr id="1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217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1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1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628650"/>
    <xdr:sp macro="" textlink="">
      <xdr:nvSpPr>
        <xdr:cNvPr id="1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1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561975</xdr:rowOff>
    </xdr:from>
    <xdr:ext cx="304800" cy="628650"/>
    <xdr:sp macro="" textlink="">
      <xdr:nvSpPr>
        <xdr:cNvPr id="1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1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57150</xdr:rowOff>
    </xdr:from>
    <xdr:ext cx="304800" cy="304800"/>
    <xdr:sp macro="" textlink="">
      <xdr:nvSpPr>
        <xdr:cNvPr id="1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345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57150</xdr:rowOff>
    </xdr:from>
    <xdr:ext cx="304800" cy="304800"/>
    <xdr:sp macro="" textlink="">
      <xdr:nvSpPr>
        <xdr:cNvPr id="1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1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57150</xdr:rowOff>
    </xdr:from>
    <xdr:ext cx="304800" cy="304800"/>
    <xdr:sp macro="" textlink="">
      <xdr:nvSpPr>
        <xdr:cNvPr id="1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57150</xdr:rowOff>
    </xdr:from>
    <xdr:ext cx="304800" cy="304800"/>
    <xdr:sp macro="" textlink="">
      <xdr:nvSpPr>
        <xdr:cNvPr id="1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1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57150</xdr:rowOff>
    </xdr:from>
    <xdr:ext cx="304800" cy="304800"/>
    <xdr:sp macro="" textlink="">
      <xdr:nvSpPr>
        <xdr:cNvPr id="1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628650"/>
    <xdr:sp macro="" textlink="">
      <xdr:nvSpPr>
        <xdr:cNvPr id="1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628650"/>
    <xdr:sp macro="" textlink="">
      <xdr:nvSpPr>
        <xdr:cNvPr id="1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57150</xdr:rowOff>
    </xdr:from>
    <xdr:ext cx="304800" cy="304800"/>
    <xdr:sp macro="" textlink="">
      <xdr:nvSpPr>
        <xdr:cNvPr id="1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628650"/>
    <xdr:sp macro="" textlink="">
      <xdr:nvSpPr>
        <xdr:cNvPr id="1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1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57150</xdr:rowOff>
    </xdr:from>
    <xdr:ext cx="304800" cy="304800"/>
    <xdr:sp macro="" textlink="">
      <xdr:nvSpPr>
        <xdr:cNvPr id="1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628650"/>
    <xdr:sp macro="" textlink="">
      <xdr:nvSpPr>
        <xdr:cNvPr id="1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57150</xdr:rowOff>
    </xdr:from>
    <xdr:ext cx="304800" cy="304800"/>
    <xdr:sp macro="" textlink="">
      <xdr:nvSpPr>
        <xdr:cNvPr id="1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628650"/>
    <xdr:sp macro="" textlink="">
      <xdr:nvSpPr>
        <xdr:cNvPr id="1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57150</xdr:rowOff>
    </xdr:from>
    <xdr:ext cx="304800" cy="304800"/>
    <xdr:sp macro="" textlink="">
      <xdr:nvSpPr>
        <xdr:cNvPr id="1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628650"/>
    <xdr:sp macro="" textlink="">
      <xdr:nvSpPr>
        <xdr:cNvPr id="1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1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628650"/>
    <xdr:sp macro="" textlink="">
      <xdr:nvSpPr>
        <xdr:cNvPr id="1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1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628650"/>
    <xdr:sp macro="" textlink="">
      <xdr:nvSpPr>
        <xdr:cNvPr id="1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5169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1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628650"/>
    <xdr:sp macro="" textlink="">
      <xdr:nvSpPr>
        <xdr:cNvPr id="1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1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628650"/>
    <xdr:sp macro="" textlink="">
      <xdr:nvSpPr>
        <xdr:cNvPr id="1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1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561975</xdr:rowOff>
    </xdr:from>
    <xdr:ext cx="304800" cy="628650"/>
    <xdr:sp macro="" textlink="">
      <xdr:nvSpPr>
        <xdr:cNvPr id="1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1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438150</xdr:rowOff>
    </xdr:from>
    <xdr:ext cx="304800" cy="304800"/>
    <xdr:sp macro="" textlink="">
      <xdr:nvSpPr>
        <xdr:cNvPr id="1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57150</xdr:rowOff>
    </xdr:from>
    <xdr:ext cx="304800" cy="304800"/>
    <xdr:sp macro="" textlink="">
      <xdr:nvSpPr>
        <xdr:cNvPr id="1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57150</xdr:rowOff>
    </xdr:from>
    <xdr:ext cx="304800" cy="304800"/>
    <xdr:sp macro="" textlink="">
      <xdr:nvSpPr>
        <xdr:cNvPr id="1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57150</xdr:rowOff>
    </xdr:from>
    <xdr:ext cx="304800" cy="304800"/>
    <xdr:sp macro="" textlink="">
      <xdr:nvSpPr>
        <xdr:cNvPr id="1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57150</xdr:rowOff>
    </xdr:from>
    <xdr:ext cx="304800" cy="304800"/>
    <xdr:sp macro="" textlink="">
      <xdr:nvSpPr>
        <xdr:cNvPr id="1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57150</xdr:rowOff>
    </xdr:from>
    <xdr:ext cx="304800" cy="304800"/>
    <xdr:sp macro="" textlink="">
      <xdr:nvSpPr>
        <xdr:cNvPr id="1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628650"/>
    <xdr:sp macro="" textlink="">
      <xdr:nvSpPr>
        <xdr:cNvPr id="1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628650"/>
    <xdr:sp macro="" textlink="">
      <xdr:nvSpPr>
        <xdr:cNvPr id="1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49911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16</xdr:row>
      <xdr:rowOff>57150</xdr:rowOff>
    </xdr:from>
    <xdr:ext cx="304800" cy="304800"/>
    <xdr:sp macro="" textlink="">
      <xdr:nvSpPr>
        <xdr:cNvPr id="1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26</xdr:row>
      <xdr:rowOff>0</xdr:rowOff>
    </xdr:from>
    <xdr:ext cx="304800" cy="628650"/>
    <xdr:sp macro="" textlink="">
      <xdr:nvSpPr>
        <xdr:cNvPr id="1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1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27</xdr:row>
      <xdr:rowOff>0</xdr:rowOff>
    </xdr:from>
    <xdr:ext cx="304800" cy="304800"/>
    <xdr:sp macro="" textlink="">
      <xdr:nvSpPr>
        <xdr:cNvPr id="2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27</xdr:row>
      <xdr:rowOff>0</xdr:rowOff>
    </xdr:from>
    <xdr:ext cx="304800" cy="628650"/>
    <xdr:sp macro="" textlink="">
      <xdr:nvSpPr>
        <xdr:cNvPr id="2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28</xdr:row>
      <xdr:rowOff>57150</xdr:rowOff>
    </xdr:from>
    <xdr:ext cx="304800" cy="304800"/>
    <xdr:sp macro="" textlink="">
      <xdr:nvSpPr>
        <xdr:cNvPr id="2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34</xdr:row>
      <xdr:rowOff>0</xdr:rowOff>
    </xdr:from>
    <xdr:ext cx="304800" cy="628650"/>
    <xdr:sp macro="" textlink="">
      <xdr:nvSpPr>
        <xdr:cNvPr id="2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34</xdr:row>
      <xdr:rowOff>0</xdr:rowOff>
    </xdr:from>
    <xdr:ext cx="304800" cy="304800"/>
    <xdr:sp macro="" textlink="">
      <xdr:nvSpPr>
        <xdr:cNvPr id="2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355600</xdr:colOff>
      <xdr:row>68</xdr:row>
      <xdr:rowOff>0</xdr:rowOff>
    </xdr:from>
    <xdr:ext cx="304800" cy="628650"/>
    <xdr:sp macro="" textlink="">
      <xdr:nvSpPr>
        <xdr:cNvPr id="2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2223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36</xdr:row>
      <xdr:rowOff>57150</xdr:rowOff>
    </xdr:from>
    <xdr:ext cx="304800" cy="304800"/>
    <xdr:sp macro="" textlink="">
      <xdr:nvSpPr>
        <xdr:cNvPr id="2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45</xdr:row>
      <xdr:rowOff>0</xdr:rowOff>
    </xdr:from>
    <xdr:ext cx="304800" cy="628650"/>
    <xdr:sp macro="" textlink="">
      <xdr:nvSpPr>
        <xdr:cNvPr id="2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46</xdr:row>
      <xdr:rowOff>57150</xdr:rowOff>
    </xdr:from>
    <xdr:ext cx="304800" cy="304800"/>
    <xdr:sp macro="" textlink="">
      <xdr:nvSpPr>
        <xdr:cNvPr id="2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48</xdr:row>
      <xdr:rowOff>0</xdr:rowOff>
    </xdr:from>
    <xdr:ext cx="304800" cy="628650"/>
    <xdr:sp macro="" textlink="">
      <xdr:nvSpPr>
        <xdr:cNvPr id="2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49</xdr:row>
      <xdr:rowOff>57150</xdr:rowOff>
    </xdr:from>
    <xdr:ext cx="304800" cy="304800"/>
    <xdr:sp macro="" textlink="">
      <xdr:nvSpPr>
        <xdr:cNvPr id="2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53</xdr:row>
      <xdr:rowOff>0</xdr:rowOff>
    </xdr:from>
    <xdr:ext cx="304800" cy="628650"/>
    <xdr:sp macro="" textlink="">
      <xdr:nvSpPr>
        <xdr:cNvPr id="2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53</xdr:row>
      <xdr:rowOff>57150</xdr:rowOff>
    </xdr:from>
    <xdr:ext cx="304800" cy="304800"/>
    <xdr:sp macro="" textlink="">
      <xdr:nvSpPr>
        <xdr:cNvPr id="2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57</xdr:row>
      <xdr:rowOff>0</xdr:rowOff>
    </xdr:from>
    <xdr:ext cx="304800" cy="628650"/>
    <xdr:sp macro="" textlink="">
      <xdr:nvSpPr>
        <xdr:cNvPr id="2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58</xdr:row>
      <xdr:rowOff>0</xdr:rowOff>
    </xdr:from>
    <xdr:ext cx="304800" cy="304800"/>
    <xdr:sp macro="" textlink="">
      <xdr:nvSpPr>
        <xdr:cNvPr id="2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59</xdr:row>
      <xdr:rowOff>0</xdr:rowOff>
    </xdr:from>
    <xdr:ext cx="304800" cy="628650"/>
    <xdr:sp macro="" textlink="">
      <xdr:nvSpPr>
        <xdr:cNvPr id="2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12217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62</xdr:row>
      <xdr:rowOff>0</xdr:rowOff>
    </xdr:from>
    <xdr:ext cx="304800" cy="304800"/>
    <xdr:sp macro="" textlink="">
      <xdr:nvSpPr>
        <xdr:cNvPr id="2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68</xdr:row>
      <xdr:rowOff>0</xdr:rowOff>
    </xdr:from>
    <xdr:ext cx="304800" cy="628650"/>
    <xdr:sp macro="" textlink="">
      <xdr:nvSpPr>
        <xdr:cNvPr id="2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0</xdr:rowOff>
    </xdr:from>
    <xdr:ext cx="304800" cy="304800"/>
    <xdr:sp macro="" textlink="">
      <xdr:nvSpPr>
        <xdr:cNvPr id="2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68</xdr:row>
      <xdr:rowOff>0</xdr:rowOff>
    </xdr:from>
    <xdr:ext cx="304800" cy="628650"/>
    <xdr:sp macro="" textlink="">
      <xdr:nvSpPr>
        <xdr:cNvPr id="2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57150</xdr:rowOff>
    </xdr:from>
    <xdr:ext cx="304800" cy="304800"/>
    <xdr:sp macro="" textlink="">
      <xdr:nvSpPr>
        <xdr:cNvPr id="2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72</xdr:row>
      <xdr:rowOff>0</xdr:rowOff>
    </xdr:from>
    <xdr:ext cx="304800" cy="628650"/>
    <xdr:sp macro="" textlink="">
      <xdr:nvSpPr>
        <xdr:cNvPr id="2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76</xdr:row>
      <xdr:rowOff>57150</xdr:rowOff>
    </xdr:from>
    <xdr:ext cx="304800" cy="304800"/>
    <xdr:sp macro="" textlink="">
      <xdr:nvSpPr>
        <xdr:cNvPr id="2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50800</xdr:colOff>
      <xdr:row>82</xdr:row>
      <xdr:rowOff>561975</xdr:rowOff>
    </xdr:from>
    <xdr:ext cx="304800" cy="628650"/>
    <xdr:sp macro="" textlink="">
      <xdr:nvSpPr>
        <xdr:cNvPr id="2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98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27</xdr:row>
      <xdr:rowOff>0</xdr:rowOff>
    </xdr:from>
    <xdr:ext cx="304800" cy="304800"/>
    <xdr:sp macro="" textlink="">
      <xdr:nvSpPr>
        <xdr:cNvPr id="2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34</xdr:row>
      <xdr:rowOff>0</xdr:rowOff>
    </xdr:from>
    <xdr:ext cx="304800" cy="304800"/>
    <xdr:sp macro="" textlink="">
      <xdr:nvSpPr>
        <xdr:cNvPr id="2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38</xdr:row>
      <xdr:rowOff>57150</xdr:rowOff>
    </xdr:from>
    <xdr:ext cx="304800" cy="304800"/>
    <xdr:sp macro="" textlink="">
      <xdr:nvSpPr>
        <xdr:cNvPr id="2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345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48</xdr:row>
      <xdr:rowOff>57150</xdr:rowOff>
    </xdr:from>
    <xdr:ext cx="304800" cy="304800"/>
    <xdr:sp macro="" textlink="">
      <xdr:nvSpPr>
        <xdr:cNvPr id="2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53</xdr:row>
      <xdr:rowOff>57150</xdr:rowOff>
    </xdr:from>
    <xdr:ext cx="304800" cy="304800"/>
    <xdr:sp macro="" textlink="">
      <xdr:nvSpPr>
        <xdr:cNvPr id="2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59</xdr:row>
      <xdr:rowOff>57150</xdr:rowOff>
    </xdr:from>
    <xdr:ext cx="304800" cy="304800"/>
    <xdr:sp macro="" textlink="">
      <xdr:nvSpPr>
        <xdr:cNvPr id="2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63</xdr:row>
      <xdr:rowOff>57150</xdr:rowOff>
    </xdr:from>
    <xdr:ext cx="304800" cy="304800"/>
    <xdr:sp macro="" textlink="">
      <xdr:nvSpPr>
        <xdr:cNvPr id="2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0</xdr:rowOff>
    </xdr:from>
    <xdr:ext cx="304800" cy="304800"/>
    <xdr:sp macro="" textlink="">
      <xdr:nvSpPr>
        <xdr:cNvPr id="2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76</xdr:row>
      <xdr:rowOff>57150</xdr:rowOff>
    </xdr:from>
    <xdr:ext cx="304800" cy="304800"/>
    <xdr:sp macro="" textlink="">
      <xdr:nvSpPr>
        <xdr:cNvPr id="2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31750</xdr:colOff>
      <xdr:row>26</xdr:row>
      <xdr:rowOff>0</xdr:rowOff>
    </xdr:from>
    <xdr:ext cx="304800" cy="628650"/>
    <xdr:sp macro="" textlink="">
      <xdr:nvSpPr>
        <xdr:cNvPr id="2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7465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16</xdr:row>
      <xdr:rowOff>57150</xdr:rowOff>
    </xdr:from>
    <xdr:ext cx="304800" cy="304800"/>
    <xdr:sp macro="" textlink="">
      <xdr:nvSpPr>
        <xdr:cNvPr id="2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26</xdr:row>
      <xdr:rowOff>0</xdr:rowOff>
    </xdr:from>
    <xdr:ext cx="304800" cy="628650"/>
    <xdr:sp macro="" textlink="">
      <xdr:nvSpPr>
        <xdr:cNvPr id="2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2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27</xdr:row>
      <xdr:rowOff>0</xdr:rowOff>
    </xdr:from>
    <xdr:ext cx="304800" cy="628650"/>
    <xdr:sp macro="" textlink="">
      <xdr:nvSpPr>
        <xdr:cNvPr id="2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28</xdr:row>
      <xdr:rowOff>57150</xdr:rowOff>
    </xdr:from>
    <xdr:ext cx="304800" cy="304800"/>
    <xdr:sp macro="" textlink="">
      <xdr:nvSpPr>
        <xdr:cNvPr id="2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34</xdr:row>
      <xdr:rowOff>0</xdr:rowOff>
    </xdr:from>
    <xdr:ext cx="304800" cy="628650"/>
    <xdr:sp macro="" textlink="">
      <xdr:nvSpPr>
        <xdr:cNvPr id="2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0</xdr:rowOff>
    </xdr:from>
    <xdr:ext cx="304800" cy="304800"/>
    <xdr:sp macro="" textlink="">
      <xdr:nvSpPr>
        <xdr:cNvPr id="2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355600</xdr:colOff>
      <xdr:row>68</xdr:row>
      <xdr:rowOff>0</xdr:rowOff>
    </xdr:from>
    <xdr:ext cx="304800" cy="628650"/>
    <xdr:sp macro="" textlink="">
      <xdr:nvSpPr>
        <xdr:cNvPr id="2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36</xdr:row>
      <xdr:rowOff>57150</xdr:rowOff>
    </xdr:from>
    <xdr:ext cx="304800" cy="304800"/>
    <xdr:sp macro="" textlink="">
      <xdr:nvSpPr>
        <xdr:cNvPr id="2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45</xdr:row>
      <xdr:rowOff>0</xdr:rowOff>
    </xdr:from>
    <xdr:ext cx="304800" cy="628650"/>
    <xdr:sp macro="" textlink="">
      <xdr:nvSpPr>
        <xdr:cNvPr id="2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46</xdr:row>
      <xdr:rowOff>57150</xdr:rowOff>
    </xdr:from>
    <xdr:ext cx="304800" cy="304800"/>
    <xdr:sp macro="" textlink="">
      <xdr:nvSpPr>
        <xdr:cNvPr id="2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48</xdr:row>
      <xdr:rowOff>0</xdr:rowOff>
    </xdr:from>
    <xdr:ext cx="304800" cy="628650"/>
    <xdr:sp macro="" textlink="">
      <xdr:nvSpPr>
        <xdr:cNvPr id="2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49</xdr:row>
      <xdr:rowOff>57150</xdr:rowOff>
    </xdr:from>
    <xdr:ext cx="304800" cy="304800"/>
    <xdr:sp macro="" textlink="">
      <xdr:nvSpPr>
        <xdr:cNvPr id="2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53</xdr:row>
      <xdr:rowOff>0</xdr:rowOff>
    </xdr:from>
    <xdr:ext cx="304800" cy="628650"/>
    <xdr:sp macro="" textlink="">
      <xdr:nvSpPr>
        <xdr:cNvPr id="2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53</xdr:row>
      <xdr:rowOff>57150</xdr:rowOff>
    </xdr:from>
    <xdr:ext cx="304800" cy="304800"/>
    <xdr:sp macro="" textlink="">
      <xdr:nvSpPr>
        <xdr:cNvPr id="2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57</xdr:row>
      <xdr:rowOff>0</xdr:rowOff>
    </xdr:from>
    <xdr:ext cx="304800" cy="628650"/>
    <xdr:sp macro="" textlink="">
      <xdr:nvSpPr>
        <xdr:cNvPr id="2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58</xdr:row>
      <xdr:rowOff>0</xdr:rowOff>
    </xdr:from>
    <xdr:ext cx="304800" cy="304800"/>
    <xdr:sp macro="" textlink="">
      <xdr:nvSpPr>
        <xdr:cNvPr id="2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60</xdr:row>
      <xdr:rowOff>0</xdr:rowOff>
    </xdr:from>
    <xdr:ext cx="304800" cy="628650"/>
    <xdr:sp macro="" textlink="">
      <xdr:nvSpPr>
        <xdr:cNvPr id="2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15169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62</xdr:row>
      <xdr:rowOff>0</xdr:rowOff>
    </xdr:from>
    <xdr:ext cx="304800" cy="304800"/>
    <xdr:sp macro="" textlink="">
      <xdr:nvSpPr>
        <xdr:cNvPr id="2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68</xdr:row>
      <xdr:rowOff>0</xdr:rowOff>
    </xdr:from>
    <xdr:ext cx="304800" cy="628650"/>
    <xdr:sp macro="" textlink="">
      <xdr:nvSpPr>
        <xdr:cNvPr id="2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0</xdr:rowOff>
    </xdr:from>
    <xdr:ext cx="304800" cy="304800"/>
    <xdr:sp macro="" textlink="">
      <xdr:nvSpPr>
        <xdr:cNvPr id="2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68</xdr:row>
      <xdr:rowOff>0</xdr:rowOff>
    </xdr:from>
    <xdr:ext cx="304800" cy="628650"/>
    <xdr:sp macro="" textlink="">
      <xdr:nvSpPr>
        <xdr:cNvPr id="2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57150</xdr:rowOff>
    </xdr:from>
    <xdr:ext cx="304800" cy="304800"/>
    <xdr:sp macro="" textlink="">
      <xdr:nvSpPr>
        <xdr:cNvPr id="2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2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76</xdr:row>
      <xdr:rowOff>57150</xdr:rowOff>
    </xdr:from>
    <xdr:ext cx="304800" cy="304800"/>
    <xdr:sp macro="" textlink="">
      <xdr:nvSpPr>
        <xdr:cNvPr id="2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50800</xdr:colOff>
      <xdr:row>82</xdr:row>
      <xdr:rowOff>561975</xdr:rowOff>
    </xdr:from>
    <xdr:ext cx="304800" cy="628650"/>
    <xdr:sp macro="" textlink="">
      <xdr:nvSpPr>
        <xdr:cNvPr id="2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917575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2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0</xdr:rowOff>
    </xdr:from>
    <xdr:ext cx="304800" cy="304800"/>
    <xdr:sp macro="" textlink="">
      <xdr:nvSpPr>
        <xdr:cNvPr id="2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438150</xdr:rowOff>
    </xdr:from>
    <xdr:ext cx="304800" cy="304800"/>
    <xdr:sp macro="" textlink="">
      <xdr:nvSpPr>
        <xdr:cNvPr id="2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48</xdr:row>
      <xdr:rowOff>57150</xdr:rowOff>
    </xdr:from>
    <xdr:ext cx="304800" cy="304800"/>
    <xdr:sp macro="" textlink="">
      <xdr:nvSpPr>
        <xdr:cNvPr id="2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53</xdr:row>
      <xdr:rowOff>57150</xdr:rowOff>
    </xdr:from>
    <xdr:ext cx="304800" cy="304800"/>
    <xdr:sp macro="" textlink="">
      <xdr:nvSpPr>
        <xdr:cNvPr id="2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59</xdr:row>
      <xdr:rowOff>57150</xdr:rowOff>
    </xdr:from>
    <xdr:ext cx="304800" cy="304800"/>
    <xdr:sp macro="" textlink="">
      <xdr:nvSpPr>
        <xdr:cNvPr id="2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63</xdr:row>
      <xdr:rowOff>57150</xdr:rowOff>
    </xdr:from>
    <xdr:ext cx="304800" cy="304800"/>
    <xdr:sp macro="" textlink="">
      <xdr:nvSpPr>
        <xdr:cNvPr id="2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0</xdr:rowOff>
    </xdr:from>
    <xdr:ext cx="304800" cy="304800"/>
    <xdr:sp macro="" textlink="">
      <xdr:nvSpPr>
        <xdr:cNvPr id="2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76</xdr:row>
      <xdr:rowOff>57150</xdr:rowOff>
    </xdr:from>
    <xdr:ext cx="304800" cy="304800"/>
    <xdr:sp macro="" textlink="">
      <xdr:nvSpPr>
        <xdr:cNvPr id="2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628650"/>
    <xdr:sp macro="" textlink="">
      <xdr:nvSpPr>
        <xdr:cNvPr id="2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499110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31750</xdr:colOff>
      <xdr:row>26</xdr:row>
      <xdr:rowOff>0</xdr:rowOff>
    </xdr:from>
    <xdr:ext cx="304800" cy="628650"/>
    <xdr:sp macro="" textlink="">
      <xdr:nvSpPr>
        <xdr:cNvPr id="2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502285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16</xdr:row>
      <xdr:rowOff>57150</xdr:rowOff>
    </xdr:from>
    <xdr:ext cx="304800" cy="304800"/>
    <xdr:sp macro="" textlink="">
      <xdr:nvSpPr>
        <xdr:cNvPr id="2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26</xdr:row>
      <xdr:rowOff>0</xdr:rowOff>
    </xdr:from>
    <xdr:ext cx="304800" cy="628650"/>
    <xdr:sp macro="" textlink="">
      <xdr:nvSpPr>
        <xdr:cNvPr id="2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4800"/>
    <xdr:sp macro="" textlink="">
      <xdr:nvSpPr>
        <xdr:cNvPr id="2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27</xdr:row>
      <xdr:rowOff>0</xdr:rowOff>
    </xdr:from>
    <xdr:ext cx="304800" cy="304800"/>
    <xdr:sp macro="" textlink="">
      <xdr:nvSpPr>
        <xdr:cNvPr id="2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27</xdr:row>
      <xdr:rowOff>0</xdr:rowOff>
    </xdr:from>
    <xdr:ext cx="304800" cy="628650"/>
    <xdr:sp macro="" textlink="">
      <xdr:nvSpPr>
        <xdr:cNvPr id="2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28</xdr:row>
      <xdr:rowOff>57150</xdr:rowOff>
    </xdr:from>
    <xdr:ext cx="304800" cy="304800"/>
    <xdr:sp macro="" textlink="">
      <xdr:nvSpPr>
        <xdr:cNvPr id="2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34</xdr:row>
      <xdr:rowOff>0</xdr:rowOff>
    </xdr:from>
    <xdr:ext cx="304800" cy="628650"/>
    <xdr:sp macro="" textlink="">
      <xdr:nvSpPr>
        <xdr:cNvPr id="2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34</xdr:row>
      <xdr:rowOff>0</xdr:rowOff>
    </xdr:from>
    <xdr:ext cx="304800" cy="304800"/>
    <xdr:sp macro="" textlink="">
      <xdr:nvSpPr>
        <xdr:cNvPr id="2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355600</xdr:colOff>
      <xdr:row>68</xdr:row>
      <xdr:rowOff>0</xdr:rowOff>
    </xdr:from>
    <xdr:ext cx="304800" cy="628650"/>
    <xdr:sp macro="" textlink="">
      <xdr:nvSpPr>
        <xdr:cNvPr id="2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2223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36</xdr:row>
      <xdr:rowOff>57150</xdr:rowOff>
    </xdr:from>
    <xdr:ext cx="304800" cy="304800"/>
    <xdr:sp macro="" textlink="">
      <xdr:nvSpPr>
        <xdr:cNvPr id="2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45</xdr:row>
      <xdr:rowOff>0</xdr:rowOff>
    </xdr:from>
    <xdr:ext cx="304800" cy="628650"/>
    <xdr:sp macro="" textlink="">
      <xdr:nvSpPr>
        <xdr:cNvPr id="2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46</xdr:row>
      <xdr:rowOff>57150</xdr:rowOff>
    </xdr:from>
    <xdr:ext cx="304800" cy="304800"/>
    <xdr:sp macro="" textlink="">
      <xdr:nvSpPr>
        <xdr:cNvPr id="3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48</xdr:row>
      <xdr:rowOff>0</xdr:rowOff>
    </xdr:from>
    <xdr:ext cx="304800" cy="628650"/>
    <xdr:sp macro="" textlink="">
      <xdr:nvSpPr>
        <xdr:cNvPr id="3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49</xdr:row>
      <xdr:rowOff>57150</xdr:rowOff>
    </xdr:from>
    <xdr:ext cx="304800" cy="304800"/>
    <xdr:sp macro="" textlink="">
      <xdr:nvSpPr>
        <xdr:cNvPr id="3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53</xdr:row>
      <xdr:rowOff>0</xdr:rowOff>
    </xdr:from>
    <xdr:ext cx="304800" cy="628650"/>
    <xdr:sp macro="" textlink="">
      <xdr:nvSpPr>
        <xdr:cNvPr id="3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53</xdr:row>
      <xdr:rowOff>57150</xdr:rowOff>
    </xdr:from>
    <xdr:ext cx="304800" cy="304800"/>
    <xdr:sp macro="" textlink="">
      <xdr:nvSpPr>
        <xdr:cNvPr id="3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57</xdr:row>
      <xdr:rowOff>0</xdr:rowOff>
    </xdr:from>
    <xdr:ext cx="304800" cy="628650"/>
    <xdr:sp macro="" textlink="">
      <xdr:nvSpPr>
        <xdr:cNvPr id="3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58</xdr:row>
      <xdr:rowOff>0</xdr:rowOff>
    </xdr:from>
    <xdr:ext cx="304800" cy="304800"/>
    <xdr:sp macro="" textlink="">
      <xdr:nvSpPr>
        <xdr:cNvPr id="3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59</xdr:row>
      <xdr:rowOff>0</xdr:rowOff>
    </xdr:from>
    <xdr:ext cx="304800" cy="628650"/>
    <xdr:sp macro="" textlink="">
      <xdr:nvSpPr>
        <xdr:cNvPr id="3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12217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62</xdr:row>
      <xdr:rowOff>0</xdr:rowOff>
    </xdr:from>
    <xdr:ext cx="304800" cy="304800"/>
    <xdr:sp macro="" textlink="">
      <xdr:nvSpPr>
        <xdr:cNvPr id="3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68</xdr:row>
      <xdr:rowOff>0</xdr:rowOff>
    </xdr:from>
    <xdr:ext cx="304800" cy="628650"/>
    <xdr:sp macro="" textlink="">
      <xdr:nvSpPr>
        <xdr:cNvPr id="3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0</xdr:rowOff>
    </xdr:from>
    <xdr:ext cx="304800" cy="304800"/>
    <xdr:sp macro="" textlink="">
      <xdr:nvSpPr>
        <xdr:cNvPr id="3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68</xdr:row>
      <xdr:rowOff>0</xdr:rowOff>
    </xdr:from>
    <xdr:ext cx="304800" cy="628650"/>
    <xdr:sp macro="" textlink="">
      <xdr:nvSpPr>
        <xdr:cNvPr id="3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57150</xdr:rowOff>
    </xdr:from>
    <xdr:ext cx="304800" cy="304800"/>
    <xdr:sp macro="" textlink="">
      <xdr:nvSpPr>
        <xdr:cNvPr id="3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546100</xdr:colOff>
      <xdr:row>72</xdr:row>
      <xdr:rowOff>0</xdr:rowOff>
    </xdr:from>
    <xdr:ext cx="304800" cy="628650"/>
    <xdr:sp macro="" textlink="">
      <xdr:nvSpPr>
        <xdr:cNvPr id="3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12875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76</xdr:row>
      <xdr:rowOff>57150</xdr:rowOff>
    </xdr:from>
    <xdr:ext cx="304800" cy="304800"/>
    <xdr:sp macro="" textlink="">
      <xdr:nvSpPr>
        <xdr:cNvPr id="3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50800</xdr:colOff>
      <xdr:row>82</xdr:row>
      <xdr:rowOff>561975</xdr:rowOff>
    </xdr:from>
    <xdr:ext cx="304800" cy="628650"/>
    <xdr:sp macro="" textlink="">
      <xdr:nvSpPr>
        <xdr:cNvPr id="3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98600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27</xdr:row>
      <xdr:rowOff>0</xdr:rowOff>
    </xdr:from>
    <xdr:ext cx="304800" cy="304800"/>
    <xdr:sp macro="" textlink="">
      <xdr:nvSpPr>
        <xdr:cNvPr id="3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34</xdr:row>
      <xdr:rowOff>0</xdr:rowOff>
    </xdr:from>
    <xdr:ext cx="304800" cy="304800"/>
    <xdr:sp macro="" textlink="">
      <xdr:nvSpPr>
        <xdr:cNvPr id="3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38</xdr:row>
      <xdr:rowOff>57150</xdr:rowOff>
    </xdr:from>
    <xdr:ext cx="304800" cy="304800"/>
    <xdr:sp macro="" textlink="">
      <xdr:nvSpPr>
        <xdr:cNvPr id="3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345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48</xdr:row>
      <xdr:rowOff>57150</xdr:rowOff>
    </xdr:from>
    <xdr:ext cx="304800" cy="304800"/>
    <xdr:sp macro="" textlink="">
      <xdr:nvSpPr>
        <xdr:cNvPr id="3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53</xdr:row>
      <xdr:rowOff>57150</xdr:rowOff>
    </xdr:from>
    <xdr:ext cx="304800" cy="304800"/>
    <xdr:sp macro="" textlink="">
      <xdr:nvSpPr>
        <xdr:cNvPr id="3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59</xdr:row>
      <xdr:rowOff>57150</xdr:rowOff>
    </xdr:from>
    <xdr:ext cx="304800" cy="304800"/>
    <xdr:sp macro="" textlink="">
      <xdr:nvSpPr>
        <xdr:cNvPr id="3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63</xdr:row>
      <xdr:rowOff>57150</xdr:rowOff>
    </xdr:from>
    <xdr:ext cx="304800" cy="304800"/>
    <xdr:sp macro="" textlink="">
      <xdr:nvSpPr>
        <xdr:cNvPr id="3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68</xdr:row>
      <xdr:rowOff>0</xdr:rowOff>
    </xdr:from>
    <xdr:ext cx="304800" cy="304800"/>
    <xdr:sp macro="" textlink="">
      <xdr:nvSpPr>
        <xdr:cNvPr id="3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76</xdr:row>
      <xdr:rowOff>57150</xdr:rowOff>
    </xdr:from>
    <xdr:ext cx="304800" cy="304800"/>
    <xdr:sp macro="" textlink="">
      <xdr:nvSpPr>
        <xdr:cNvPr id="3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31750</xdr:colOff>
      <xdr:row>26</xdr:row>
      <xdr:rowOff>0</xdr:rowOff>
    </xdr:from>
    <xdr:ext cx="304800" cy="628650"/>
    <xdr:sp macro="" textlink="">
      <xdr:nvSpPr>
        <xdr:cNvPr id="3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374650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16</xdr:row>
      <xdr:rowOff>57150</xdr:rowOff>
    </xdr:from>
    <xdr:ext cx="304800" cy="304800"/>
    <xdr:sp macro="" textlink="">
      <xdr:nvSpPr>
        <xdr:cNvPr id="3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7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26</xdr:row>
      <xdr:rowOff>0</xdr:rowOff>
    </xdr:from>
    <xdr:ext cx="304800" cy="628650"/>
    <xdr:sp macro="" textlink="">
      <xdr:nvSpPr>
        <xdr:cNvPr id="3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84772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3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27</xdr:row>
      <xdr:rowOff>0</xdr:rowOff>
    </xdr:from>
    <xdr:ext cx="304800" cy="628650"/>
    <xdr:sp macro="" textlink="">
      <xdr:nvSpPr>
        <xdr:cNvPr id="3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891540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28</xdr:row>
      <xdr:rowOff>57150</xdr:rowOff>
    </xdr:from>
    <xdr:ext cx="304800" cy="304800"/>
    <xdr:sp macro="" textlink="">
      <xdr:nvSpPr>
        <xdr:cNvPr id="3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946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34</xdr:row>
      <xdr:rowOff>0</xdr:rowOff>
    </xdr:from>
    <xdr:ext cx="304800" cy="628650"/>
    <xdr:sp macro="" textlink="">
      <xdr:nvSpPr>
        <xdr:cNvPr id="3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1649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0</xdr:rowOff>
    </xdr:from>
    <xdr:ext cx="304800" cy="304800"/>
    <xdr:sp macro="" textlink="">
      <xdr:nvSpPr>
        <xdr:cNvPr id="3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355600</xdr:colOff>
      <xdr:row>68</xdr:row>
      <xdr:rowOff>0</xdr:rowOff>
    </xdr:from>
    <xdr:ext cx="304800" cy="628650"/>
    <xdr:sp macro="" textlink="">
      <xdr:nvSpPr>
        <xdr:cNvPr id="3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36</xdr:row>
      <xdr:rowOff>57150</xdr:rowOff>
    </xdr:from>
    <xdr:ext cx="304800" cy="304800"/>
    <xdr:sp macro="" textlink="">
      <xdr:nvSpPr>
        <xdr:cNvPr id="3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45</xdr:row>
      <xdr:rowOff>0</xdr:rowOff>
    </xdr:from>
    <xdr:ext cx="304800" cy="628650"/>
    <xdr:sp macro="" textlink="">
      <xdr:nvSpPr>
        <xdr:cNvPr id="3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58972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46</xdr:row>
      <xdr:rowOff>57150</xdr:rowOff>
    </xdr:from>
    <xdr:ext cx="304800" cy="304800"/>
    <xdr:sp macro="" textlink="">
      <xdr:nvSpPr>
        <xdr:cNvPr id="3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66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48</xdr:row>
      <xdr:rowOff>0</xdr:rowOff>
    </xdr:from>
    <xdr:ext cx="304800" cy="628650"/>
    <xdr:sp macro="" textlink="">
      <xdr:nvSpPr>
        <xdr:cNvPr id="3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7364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49</xdr:row>
      <xdr:rowOff>57150</xdr:rowOff>
    </xdr:from>
    <xdr:ext cx="304800" cy="304800"/>
    <xdr:sp macro="" textlink="">
      <xdr:nvSpPr>
        <xdr:cNvPr id="3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78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53</xdr:row>
      <xdr:rowOff>0</xdr:rowOff>
    </xdr:from>
    <xdr:ext cx="304800" cy="628650"/>
    <xdr:sp macro="" textlink="">
      <xdr:nvSpPr>
        <xdr:cNvPr id="3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190214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53</xdr:row>
      <xdr:rowOff>57150</xdr:rowOff>
    </xdr:from>
    <xdr:ext cx="304800" cy="304800"/>
    <xdr:sp macro="" textlink="">
      <xdr:nvSpPr>
        <xdr:cNvPr id="3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57</xdr:row>
      <xdr:rowOff>0</xdr:rowOff>
    </xdr:from>
    <xdr:ext cx="304800" cy="628650"/>
    <xdr:sp macro="" textlink="">
      <xdr:nvSpPr>
        <xdr:cNvPr id="3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0631150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58</xdr:row>
      <xdr:rowOff>0</xdr:rowOff>
    </xdr:from>
    <xdr:ext cx="304800" cy="304800"/>
    <xdr:sp macro="" textlink="">
      <xdr:nvSpPr>
        <xdr:cNvPr id="3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60</xdr:row>
      <xdr:rowOff>0</xdr:rowOff>
    </xdr:from>
    <xdr:ext cx="304800" cy="628650"/>
    <xdr:sp macro="" textlink="">
      <xdr:nvSpPr>
        <xdr:cNvPr id="3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15169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62</xdr:row>
      <xdr:rowOff>0</xdr:rowOff>
    </xdr:from>
    <xdr:ext cx="304800" cy="304800"/>
    <xdr:sp macro="" textlink="">
      <xdr:nvSpPr>
        <xdr:cNvPr id="3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24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68</xdr:row>
      <xdr:rowOff>0</xdr:rowOff>
    </xdr:from>
    <xdr:ext cx="304800" cy="628650"/>
    <xdr:sp macro="" textlink="">
      <xdr:nvSpPr>
        <xdr:cNvPr id="3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0</xdr:rowOff>
    </xdr:from>
    <xdr:ext cx="304800" cy="304800"/>
    <xdr:sp macro="" textlink="">
      <xdr:nvSpPr>
        <xdr:cNvPr id="3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68</xdr:row>
      <xdr:rowOff>0</xdr:rowOff>
    </xdr:from>
    <xdr:ext cx="304800" cy="628650"/>
    <xdr:sp macro="" textlink="">
      <xdr:nvSpPr>
        <xdr:cNvPr id="3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46030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57150</xdr:rowOff>
    </xdr:from>
    <xdr:ext cx="304800" cy="304800"/>
    <xdr:sp macro="" textlink="">
      <xdr:nvSpPr>
        <xdr:cNvPr id="3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546100</xdr:colOff>
      <xdr:row>72</xdr:row>
      <xdr:rowOff>0</xdr:rowOff>
    </xdr:from>
    <xdr:ext cx="304800" cy="628650"/>
    <xdr:sp macro="" textlink="">
      <xdr:nvSpPr>
        <xdr:cNvPr id="3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9950" y="260699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76</xdr:row>
      <xdr:rowOff>57150</xdr:rowOff>
    </xdr:from>
    <xdr:ext cx="304800" cy="304800"/>
    <xdr:sp macro="" textlink="">
      <xdr:nvSpPr>
        <xdr:cNvPr id="3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50800</xdr:colOff>
      <xdr:row>82</xdr:row>
      <xdr:rowOff>561975</xdr:rowOff>
    </xdr:from>
    <xdr:ext cx="304800" cy="628650"/>
    <xdr:sp macro="" textlink="">
      <xdr:nvSpPr>
        <xdr:cNvPr id="3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917575" y="313086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27</xdr:row>
      <xdr:rowOff>0</xdr:rowOff>
    </xdr:from>
    <xdr:ext cx="304800" cy="304800"/>
    <xdr:sp macro="" textlink="">
      <xdr:nvSpPr>
        <xdr:cNvPr id="3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34</xdr:row>
      <xdr:rowOff>0</xdr:rowOff>
    </xdr:from>
    <xdr:ext cx="304800" cy="304800"/>
    <xdr:sp macro="" textlink="">
      <xdr:nvSpPr>
        <xdr:cNvPr id="3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438150</xdr:rowOff>
    </xdr:from>
    <xdr:ext cx="304800" cy="304800"/>
    <xdr:sp macro="" textlink="">
      <xdr:nvSpPr>
        <xdr:cNvPr id="3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48</xdr:row>
      <xdr:rowOff>57150</xdr:rowOff>
    </xdr:from>
    <xdr:ext cx="304800" cy="304800"/>
    <xdr:sp macro="" textlink="">
      <xdr:nvSpPr>
        <xdr:cNvPr id="3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742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53</xdr:row>
      <xdr:rowOff>57150</xdr:rowOff>
    </xdr:from>
    <xdr:ext cx="304800" cy="304800"/>
    <xdr:sp macro="" textlink="">
      <xdr:nvSpPr>
        <xdr:cNvPr id="3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190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59</xdr:row>
      <xdr:rowOff>57150</xdr:rowOff>
    </xdr:from>
    <xdr:ext cx="304800" cy="304800"/>
    <xdr:sp macro="" textlink="">
      <xdr:nvSpPr>
        <xdr:cNvPr id="3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127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63</xdr:row>
      <xdr:rowOff>57150</xdr:rowOff>
    </xdr:from>
    <xdr:ext cx="304800" cy="304800"/>
    <xdr:sp macro="" textlink="">
      <xdr:nvSpPr>
        <xdr:cNvPr id="3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275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68</xdr:row>
      <xdr:rowOff>0</xdr:rowOff>
    </xdr:from>
    <xdr:ext cx="304800" cy="304800"/>
    <xdr:sp macro="" textlink="">
      <xdr:nvSpPr>
        <xdr:cNvPr id="3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460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76</xdr:row>
      <xdr:rowOff>57150</xdr:rowOff>
    </xdr:from>
    <xdr:ext cx="304800" cy="304800"/>
    <xdr:sp macro="" textlink="">
      <xdr:nvSpPr>
        <xdr:cNvPr id="3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277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31750</xdr:colOff>
      <xdr:row>24</xdr:row>
      <xdr:rowOff>0</xdr:rowOff>
    </xdr:from>
    <xdr:ext cx="304800" cy="628650"/>
    <xdr:sp macro="" textlink="">
      <xdr:nvSpPr>
        <xdr:cNvPr id="3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502285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3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3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1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2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2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3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4800"/>
    <xdr:sp macro="" textlink="">
      <xdr:nvSpPr>
        <xdr:cNvPr id="43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478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3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4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138</xdr:row>
      <xdr:rowOff>0</xdr:rowOff>
    </xdr:from>
    <xdr:ext cx="304800" cy="304800"/>
    <xdr:sp macro="" textlink="">
      <xdr:nvSpPr>
        <xdr:cNvPr id="45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1409700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6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6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6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7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304800" cy="304800"/>
    <xdr:sp macro="" textlink="">
      <xdr:nvSpPr>
        <xdr:cNvPr id="48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138</xdr:row>
      <xdr:rowOff>0</xdr:rowOff>
    </xdr:from>
    <xdr:ext cx="304800" cy="304800"/>
    <xdr:sp macro="" textlink="">
      <xdr:nvSpPr>
        <xdr:cNvPr id="48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866775" y="498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57150</xdr:rowOff>
    </xdr:from>
    <xdr:ext cx="304800" cy="304800"/>
    <xdr:sp macro="" textlink="">
      <xdr:nvSpPr>
        <xdr:cNvPr id="49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392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57150</xdr:rowOff>
    </xdr:from>
    <xdr:ext cx="304800" cy="304800"/>
    <xdr:sp macro="" textlink="">
      <xdr:nvSpPr>
        <xdr:cNvPr id="49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392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57150</xdr:rowOff>
    </xdr:from>
    <xdr:ext cx="304800" cy="304800"/>
    <xdr:sp macro="" textlink="">
      <xdr:nvSpPr>
        <xdr:cNvPr id="49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392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57150</xdr:rowOff>
    </xdr:from>
    <xdr:ext cx="304800" cy="304800"/>
    <xdr:sp macro="" textlink="">
      <xdr:nvSpPr>
        <xdr:cNvPr id="49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392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49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49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49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57150</xdr:rowOff>
    </xdr:from>
    <xdr:ext cx="304800" cy="304800"/>
    <xdr:sp macro="" textlink="">
      <xdr:nvSpPr>
        <xdr:cNvPr id="49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466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57150</xdr:rowOff>
    </xdr:from>
    <xdr:ext cx="304800" cy="304800"/>
    <xdr:sp macro="" textlink="">
      <xdr:nvSpPr>
        <xdr:cNvPr id="49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525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57150</xdr:rowOff>
    </xdr:from>
    <xdr:ext cx="304800" cy="304800"/>
    <xdr:sp macro="" textlink="">
      <xdr:nvSpPr>
        <xdr:cNvPr id="49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525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57150</xdr:rowOff>
    </xdr:from>
    <xdr:ext cx="304800" cy="304800"/>
    <xdr:sp macro="" textlink="">
      <xdr:nvSpPr>
        <xdr:cNvPr id="50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525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57150</xdr:rowOff>
    </xdr:from>
    <xdr:ext cx="304800" cy="304800"/>
    <xdr:sp macro="" textlink="">
      <xdr:nvSpPr>
        <xdr:cNvPr id="50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525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57150</xdr:rowOff>
    </xdr:from>
    <xdr:ext cx="304800" cy="304800"/>
    <xdr:sp macro="" textlink="">
      <xdr:nvSpPr>
        <xdr:cNvPr id="50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12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57150</xdr:rowOff>
    </xdr:from>
    <xdr:ext cx="304800" cy="304800"/>
    <xdr:sp macro="" textlink="">
      <xdr:nvSpPr>
        <xdr:cNvPr id="50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12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57150</xdr:rowOff>
    </xdr:from>
    <xdr:ext cx="304800" cy="304800"/>
    <xdr:sp macro="" textlink="">
      <xdr:nvSpPr>
        <xdr:cNvPr id="50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12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57150</xdr:rowOff>
    </xdr:from>
    <xdr:ext cx="304800" cy="304800"/>
    <xdr:sp macro="" textlink="">
      <xdr:nvSpPr>
        <xdr:cNvPr id="50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612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628650"/>
    <xdr:sp macro="" textlink="">
      <xdr:nvSpPr>
        <xdr:cNvPr id="506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3843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628650"/>
    <xdr:sp macro="" textlink="">
      <xdr:nvSpPr>
        <xdr:cNvPr id="507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3843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628650"/>
    <xdr:sp macro="" textlink="">
      <xdr:nvSpPr>
        <xdr:cNvPr id="508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3843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628650"/>
    <xdr:sp macro="" textlink="">
      <xdr:nvSpPr>
        <xdr:cNvPr id="509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38437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57150</xdr:rowOff>
    </xdr:from>
    <xdr:ext cx="304800" cy="304800"/>
    <xdr:sp macro="" textlink="">
      <xdr:nvSpPr>
        <xdr:cNvPr id="510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57150</xdr:rowOff>
    </xdr:from>
    <xdr:ext cx="304800" cy="304800"/>
    <xdr:sp macro="" textlink="">
      <xdr:nvSpPr>
        <xdr:cNvPr id="511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57150</xdr:rowOff>
    </xdr:from>
    <xdr:ext cx="304800" cy="304800"/>
    <xdr:sp macro="" textlink="">
      <xdr:nvSpPr>
        <xdr:cNvPr id="512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57150</xdr:rowOff>
    </xdr:from>
    <xdr:ext cx="304800" cy="304800"/>
    <xdr:sp macro="" textlink="">
      <xdr:nvSpPr>
        <xdr:cNvPr id="513" name="AutoShape 1" descr="https://tenders.procurement.gov.ge/images/eye.png"/>
        <xdr:cNvSpPr>
          <a:spLocks noChangeAspect="1" noChangeArrowheads="1"/>
        </xdr:cNvSpPr>
      </xdr:nvSpPr>
      <xdr:spPr bwMode="auto">
        <a:xfrm>
          <a:off x="60960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628650"/>
    <xdr:sp macro="" textlink="">
      <xdr:nvSpPr>
        <xdr:cNvPr id="514" name="AutoShape 1" descr="https://tenders.procurement.gov.ge/images/eye.png"/>
        <xdr:cNvSpPr>
          <a:spLocks noChangeAspect="1" noChangeArrowheads="1"/>
        </xdr:cNvSpPr>
      </xdr:nvSpPr>
      <xdr:spPr bwMode="auto">
        <a:xfrm>
          <a:off x="499110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31750</xdr:colOff>
      <xdr:row>24</xdr:row>
      <xdr:rowOff>0</xdr:rowOff>
    </xdr:from>
    <xdr:ext cx="304800" cy="628650"/>
    <xdr:sp macro="" textlink="">
      <xdr:nvSpPr>
        <xdr:cNvPr id="515" name="AutoShape 1" descr="https://tenders.procurement.gov.ge/images/eye.png"/>
        <xdr:cNvSpPr>
          <a:spLocks noChangeAspect="1" noChangeArrowheads="1"/>
        </xdr:cNvSpPr>
      </xdr:nvSpPr>
      <xdr:spPr bwMode="auto">
        <a:xfrm>
          <a:off x="5022850" y="7743825"/>
          <a:ext cx="3048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50"/>
  <sheetViews>
    <sheetView tabSelected="1" view="pageBreakPreview" topLeftCell="A37" zoomScaleNormal="115" zoomScaleSheetLayoutView="100" workbookViewId="0">
      <selection activeCell="P44" sqref="P44"/>
    </sheetView>
  </sheetViews>
  <sheetFormatPr defaultRowHeight="15" x14ac:dyDescent="0.25"/>
  <cols>
    <col min="1" max="1" width="9.140625" style="2"/>
    <col min="2" max="2" width="3.85546875" style="149" customWidth="1"/>
    <col min="3" max="3" width="8.7109375" style="140" customWidth="1"/>
    <col min="4" max="4" width="34" style="140" customWidth="1"/>
    <col min="5" max="5" width="19.140625" style="140" customWidth="1"/>
    <col min="6" max="6" width="14.5703125" style="140" customWidth="1"/>
    <col min="7" max="7" width="17.5703125" style="140" customWidth="1"/>
    <col min="8" max="8" width="26.28515625" style="140" customWidth="1"/>
    <col min="9" max="9" width="28" style="140" customWidth="1"/>
    <col min="10" max="16384" width="9.140625" style="2"/>
  </cols>
  <sheetData>
    <row r="1" spans="2:9" ht="18.75" x14ac:dyDescent="0.25">
      <c r="B1" s="1"/>
      <c r="C1" s="1"/>
      <c r="D1" s="1"/>
      <c r="E1" s="1"/>
      <c r="F1" s="1"/>
      <c r="G1" s="1"/>
      <c r="H1" s="1"/>
      <c r="I1" s="1"/>
    </row>
    <row r="2" spans="2:9" ht="18.75" thickBot="1" x14ac:dyDescent="0.3">
      <c r="B2" s="3" t="s">
        <v>0</v>
      </c>
      <c r="C2" s="3"/>
      <c r="D2" s="3"/>
      <c r="E2" s="3"/>
      <c r="F2" s="3"/>
      <c r="G2" s="3"/>
      <c r="H2" s="3"/>
      <c r="I2" s="3"/>
    </row>
    <row r="3" spans="2:9" ht="15.75" thickBot="1" x14ac:dyDescent="0.3">
      <c r="B3" s="4" t="s">
        <v>1</v>
      </c>
      <c r="C3" s="4"/>
      <c r="D3" s="4"/>
      <c r="E3" s="4"/>
      <c r="F3" s="4"/>
      <c r="G3" s="5" t="s">
        <v>2</v>
      </c>
      <c r="H3" s="5"/>
      <c r="I3" s="5"/>
    </row>
    <row r="4" spans="2:9" ht="15.75" thickBot="1" x14ac:dyDescent="0.3">
      <c r="B4" s="4"/>
      <c r="C4" s="4"/>
      <c r="D4" s="4"/>
      <c r="E4" s="4"/>
      <c r="F4" s="4"/>
      <c r="G4" s="5"/>
      <c r="H4" s="5"/>
      <c r="I4" s="5"/>
    </row>
    <row r="5" spans="2:9" ht="15.75" thickBot="1" x14ac:dyDescent="0.3">
      <c r="B5" s="4" t="s">
        <v>3</v>
      </c>
      <c r="C5" s="4"/>
      <c r="D5" s="4"/>
      <c r="E5" s="4"/>
      <c r="F5" s="4"/>
      <c r="G5" s="6" t="s">
        <v>4</v>
      </c>
      <c r="H5" s="6"/>
      <c r="I5" s="6"/>
    </row>
    <row r="6" spans="2:9" ht="11.25" customHeight="1" thickBot="1" x14ac:dyDescent="0.3">
      <c r="B6" s="4"/>
      <c r="C6" s="4"/>
      <c r="D6" s="4"/>
      <c r="E6" s="4"/>
      <c r="F6" s="4"/>
      <c r="G6" s="6"/>
      <c r="H6" s="6"/>
      <c r="I6" s="6"/>
    </row>
    <row r="7" spans="2:9" ht="15.75" thickBot="1" x14ac:dyDescent="0.3">
      <c r="B7" s="4"/>
      <c r="C7" s="4"/>
      <c r="D7" s="4"/>
      <c r="E7" s="4"/>
      <c r="F7" s="4"/>
      <c r="G7" s="6"/>
      <c r="H7" s="6"/>
      <c r="I7" s="6"/>
    </row>
    <row r="8" spans="2:9" ht="35.25" customHeight="1" thickBot="1" x14ac:dyDescent="0.3">
      <c r="B8" s="7" t="s">
        <v>5</v>
      </c>
      <c r="C8" s="7"/>
      <c r="D8" s="7"/>
      <c r="E8" s="7"/>
      <c r="F8" s="7"/>
      <c r="G8" s="8">
        <f>E123</f>
        <v>5509786</v>
      </c>
      <c r="H8" s="8"/>
      <c r="I8" s="8"/>
    </row>
    <row r="9" spans="2:9" ht="34.5" thickBot="1" x14ac:dyDescent="0.3">
      <c r="B9" s="9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</row>
    <row r="10" spans="2:9" ht="15.75" thickBot="1" x14ac:dyDescent="0.3">
      <c r="B10" s="9">
        <v>1</v>
      </c>
      <c r="C10" s="11">
        <v>2</v>
      </c>
      <c r="D10" s="9">
        <v>3</v>
      </c>
      <c r="E10" s="11">
        <v>4</v>
      </c>
      <c r="F10" s="11">
        <v>5</v>
      </c>
      <c r="G10" s="9">
        <v>6</v>
      </c>
      <c r="H10" s="11">
        <v>7</v>
      </c>
      <c r="I10" s="11">
        <v>8</v>
      </c>
    </row>
    <row r="11" spans="2:9" ht="23.25" thickBot="1" x14ac:dyDescent="0.3">
      <c r="B11" s="12">
        <v>1</v>
      </c>
      <c r="C11" s="13" t="s">
        <v>14</v>
      </c>
      <c r="D11" s="14" t="s">
        <v>15</v>
      </c>
      <c r="E11" s="15">
        <f>5000-4010</f>
        <v>990</v>
      </c>
      <c r="F11" s="16" t="s">
        <v>16</v>
      </c>
      <c r="G11" s="17" t="s">
        <v>17</v>
      </c>
      <c r="H11" s="18" t="s">
        <v>18</v>
      </c>
      <c r="I11" s="11"/>
    </row>
    <row r="12" spans="2:9" ht="47.25" customHeight="1" thickBot="1" x14ac:dyDescent="0.3">
      <c r="B12" s="19"/>
      <c r="C12" s="20"/>
      <c r="D12" s="21"/>
      <c r="E12" s="15">
        <v>10000</v>
      </c>
      <c r="F12" s="22" t="s">
        <v>16</v>
      </c>
      <c r="G12" s="17" t="s">
        <v>17</v>
      </c>
      <c r="H12" s="18" t="s">
        <v>18</v>
      </c>
      <c r="I12" s="23" t="s">
        <v>19</v>
      </c>
    </row>
    <row r="13" spans="2:9" ht="23.25" thickBot="1" x14ac:dyDescent="0.3">
      <c r="B13" s="24">
        <v>2</v>
      </c>
      <c r="C13" s="25" t="s">
        <v>20</v>
      </c>
      <c r="D13" s="26" t="s">
        <v>21</v>
      </c>
      <c r="E13" s="27">
        <v>400</v>
      </c>
      <c r="F13" s="22" t="s">
        <v>16</v>
      </c>
      <c r="G13" s="17" t="s">
        <v>17</v>
      </c>
      <c r="H13" s="18" t="s">
        <v>18</v>
      </c>
      <c r="I13" s="28"/>
    </row>
    <row r="14" spans="2:9" ht="22.5" x14ac:dyDescent="0.25">
      <c r="B14" s="12">
        <v>3</v>
      </c>
      <c r="C14" s="13" t="s">
        <v>22</v>
      </c>
      <c r="D14" s="14" t="s">
        <v>23</v>
      </c>
      <c r="E14" s="29">
        <f>15000+11300-3500</f>
        <v>22800</v>
      </c>
      <c r="F14" s="30" t="s">
        <v>16</v>
      </c>
      <c r="G14" s="31" t="s">
        <v>24</v>
      </c>
      <c r="H14" s="32" t="s">
        <v>18</v>
      </c>
      <c r="I14" s="33" t="s">
        <v>19</v>
      </c>
    </row>
    <row r="15" spans="2:9" ht="15.75" thickBot="1" x14ac:dyDescent="0.3">
      <c r="B15" s="19"/>
      <c r="C15" s="20"/>
      <c r="D15" s="21"/>
      <c r="E15" s="34"/>
      <c r="F15" s="35"/>
      <c r="G15" s="36"/>
      <c r="H15" s="37"/>
      <c r="I15" s="38"/>
    </row>
    <row r="16" spans="2:9" ht="34.5" thickBot="1" x14ac:dyDescent="0.3">
      <c r="B16" s="9">
        <v>4</v>
      </c>
      <c r="C16" s="39" t="s">
        <v>25</v>
      </c>
      <c r="D16" s="40" t="s">
        <v>26</v>
      </c>
      <c r="E16" s="15">
        <f>4000+5000</f>
        <v>9000</v>
      </c>
      <c r="F16" s="16" t="s">
        <v>27</v>
      </c>
      <c r="G16" s="17" t="s">
        <v>17</v>
      </c>
      <c r="H16" s="18" t="s">
        <v>18</v>
      </c>
      <c r="I16" s="11"/>
    </row>
    <row r="17" spans="2:9" ht="23.25" thickBot="1" x14ac:dyDescent="0.3">
      <c r="B17" s="41">
        <v>5</v>
      </c>
      <c r="C17" s="42" t="s">
        <v>28</v>
      </c>
      <c r="D17" s="43" t="s">
        <v>29</v>
      </c>
      <c r="E17" s="44">
        <f>102600-1800-10000-500</f>
        <v>90300</v>
      </c>
      <c r="F17" s="45" t="s">
        <v>30</v>
      </c>
      <c r="G17" s="43" t="s">
        <v>31</v>
      </c>
      <c r="H17" s="46" t="s">
        <v>18</v>
      </c>
      <c r="I17" s="47"/>
    </row>
    <row r="18" spans="2:9" ht="23.25" thickBot="1" x14ac:dyDescent="0.3">
      <c r="B18" s="48">
        <v>6</v>
      </c>
      <c r="C18" s="42" t="s">
        <v>32</v>
      </c>
      <c r="D18" s="49" t="s">
        <v>33</v>
      </c>
      <c r="E18" s="44">
        <v>3700</v>
      </c>
      <c r="F18" s="45" t="s">
        <v>16</v>
      </c>
      <c r="G18" s="43" t="s">
        <v>17</v>
      </c>
      <c r="H18" s="46" t="s">
        <v>18</v>
      </c>
      <c r="I18" s="44"/>
    </row>
    <row r="19" spans="2:9" ht="23.25" thickBot="1" x14ac:dyDescent="0.3">
      <c r="B19" s="50">
        <v>7</v>
      </c>
      <c r="C19" s="51" t="s">
        <v>34</v>
      </c>
      <c r="D19" s="52" t="s">
        <v>35</v>
      </c>
      <c r="E19" s="44">
        <f>4900-400-200</f>
        <v>4300</v>
      </c>
      <c r="F19" s="45" t="s">
        <v>16</v>
      </c>
      <c r="G19" s="43" t="s">
        <v>24</v>
      </c>
      <c r="H19" s="46" t="s">
        <v>18</v>
      </c>
      <c r="I19" s="44"/>
    </row>
    <row r="20" spans="2:9" ht="34.5" thickBot="1" x14ac:dyDescent="0.3">
      <c r="B20" s="50">
        <v>8</v>
      </c>
      <c r="C20" s="51" t="s">
        <v>36</v>
      </c>
      <c r="D20" s="52" t="s">
        <v>37</v>
      </c>
      <c r="E20" s="44">
        <f>13700-1750</f>
        <v>11950</v>
      </c>
      <c r="F20" s="45" t="s">
        <v>27</v>
      </c>
      <c r="G20" s="43" t="s">
        <v>38</v>
      </c>
      <c r="H20" s="46" t="s">
        <v>18</v>
      </c>
      <c r="I20" s="44"/>
    </row>
    <row r="21" spans="2:9" ht="23.25" thickBot="1" x14ac:dyDescent="0.3">
      <c r="B21" s="53">
        <v>9</v>
      </c>
      <c r="C21" s="54" t="s">
        <v>39</v>
      </c>
      <c r="D21" s="52" t="s">
        <v>40</v>
      </c>
      <c r="E21" s="44">
        <v>1000</v>
      </c>
      <c r="F21" s="45" t="s">
        <v>16</v>
      </c>
      <c r="G21" s="43" t="s">
        <v>41</v>
      </c>
      <c r="H21" s="46" t="s">
        <v>18</v>
      </c>
      <c r="I21" s="44"/>
    </row>
    <row r="22" spans="2:9" ht="48.75" customHeight="1" thickBot="1" x14ac:dyDescent="0.3">
      <c r="B22" s="55"/>
      <c r="C22" s="56"/>
      <c r="D22" s="57"/>
      <c r="E22" s="44">
        <v>2000</v>
      </c>
      <c r="F22" s="45" t="s">
        <v>16</v>
      </c>
      <c r="G22" s="43" t="s">
        <v>17</v>
      </c>
      <c r="H22" s="46" t="s">
        <v>18</v>
      </c>
      <c r="I22" s="58" t="s">
        <v>42</v>
      </c>
    </row>
    <row r="23" spans="2:9" ht="46.5" thickBot="1" x14ac:dyDescent="0.3">
      <c r="B23" s="59">
        <v>10</v>
      </c>
      <c r="C23" s="54" t="s">
        <v>43</v>
      </c>
      <c r="D23" s="52" t="s">
        <v>44</v>
      </c>
      <c r="E23" s="44">
        <f>2000-200</f>
        <v>1800</v>
      </c>
      <c r="F23" s="45" t="s">
        <v>16</v>
      </c>
      <c r="G23" s="43" t="s">
        <v>17</v>
      </c>
      <c r="H23" s="46" t="s">
        <v>18</v>
      </c>
      <c r="I23" s="58" t="s">
        <v>42</v>
      </c>
    </row>
    <row r="24" spans="2:9" ht="23.25" thickBot="1" x14ac:dyDescent="0.3">
      <c r="B24" s="60"/>
      <c r="C24" s="56"/>
      <c r="D24" s="57"/>
      <c r="E24" s="44">
        <v>200</v>
      </c>
      <c r="F24" s="45" t="s">
        <v>16</v>
      </c>
      <c r="G24" s="43" t="s">
        <v>45</v>
      </c>
      <c r="H24" s="46" t="s">
        <v>18</v>
      </c>
      <c r="I24" s="58"/>
    </row>
    <row r="25" spans="2:9" ht="34.5" thickBot="1" x14ac:dyDescent="0.3">
      <c r="B25" s="41">
        <v>11</v>
      </c>
      <c r="C25" s="42" t="s">
        <v>46</v>
      </c>
      <c r="D25" s="61" t="s">
        <v>47</v>
      </c>
      <c r="E25" s="44">
        <v>18000</v>
      </c>
      <c r="F25" s="62" t="s">
        <v>27</v>
      </c>
      <c r="G25" s="43" t="s">
        <v>17</v>
      </c>
      <c r="H25" s="46" t="s">
        <v>18</v>
      </c>
      <c r="I25" s="58"/>
    </row>
    <row r="26" spans="2:9" ht="23.25" thickBot="1" x14ac:dyDescent="0.3">
      <c r="B26" s="41">
        <v>12</v>
      </c>
      <c r="C26" s="63" t="s">
        <v>48</v>
      </c>
      <c r="D26" s="64" t="s">
        <v>49</v>
      </c>
      <c r="E26" s="65">
        <v>1700</v>
      </c>
      <c r="F26" s="45" t="s">
        <v>16</v>
      </c>
      <c r="G26" s="43" t="s">
        <v>45</v>
      </c>
      <c r="H26" s="66" t="s">
        <v>18</v>
      </c>
      <c r="I26" s="67"/>
    </row>
    <row r="27" spans="2:9" ht="34.5" thickBot="1" x14ac:dyDescent="0.3">
      <c r="B27" s="48">
        <v>13</v>
      </c>
      <c r="C27" s="68" t="s">
        <v>50</v>
      </c>
      <c r="D27" s="69" t="s">
        <v>51</v>
      </c>
      <c r="E27" s="70">
        <f>11950+500</f>
        <v>12450</v>
      </c>
      <c r="F27" s="71" t="s">
        <v>27</v>
      </c>
      <c r="G27" s="72" t="s">
        <v>17</v>
      </c>
      <c r="H27" s="73" t="s">
        <v>18</v>
      </c>
      <c r="I27" s="74"/>
    </row>
    <row r="28" spans="2:9" ht="39" thickBot="1" x14ac:dyDescent="0.3">
      <c r="B28" s="41">
        <v>14</v>
      </c>
      <c r="C28" s="42" t="s">
        <v>52</v>
      </c>
      <c r="D28" s="75" t="s">
        <v>53</v>
      </c>
      <c r="E28" s="44">
        <v>4900</v>
      </c>
      <c r="F28" s="76" t="s">
        <v>16</v>
      </c>
      <c r="G28" s="43" t="s">
        <v>17</v>
      </c>
      <c r="H28" s="46" t="s">
        <v>18</v>
      </c>
      <c r="I28" s="77"/>
    </row>
    <row r="29" spans="2:9" ht="23.25" thickBot="1" x14ac:dyDescent="0.3">
      <c r="B29" s="48">
        <v>15</v>
      </c>
      <c r="C29" s="42" t="s">
        <v>54</v>
      </c>
      <c r="D29" s="78" t="s">
        <v>55</v>
      </c>
      <c r="E29" s="44">
        <v>3220</v>
      </c>
      <c r="F29" s="45" t="s">
        <v>16</v>
      </c>
      <c r="G29" s="43" t="s">
        <v>56</v>
      </c>
      <c r="H29" s="46" t="s">
        <v>18</v>
      </c>
      <c r="I29" s="77"/>
    </row>
    <row r="30" spans="2:9" ht="57" thickBot="1" x14ac:dyDescent="0.3">
      <c r="B30" s="48">
        <v>16</v>
      </c>
      <c r="C30" s="42" t="s">
        <v>57</v>
      </c>
      <c r="D30" s="78" t="s">
        <v>58</v>
      </c>
      <c r="E30" s="44">
        <v>1000</v>
      </c>
      <c r="F30" s="45" t="s">
        <v>16</v>
      </c>
      <c r="G30" s="43" t="s">
        <v>59</v>
      </c>
      <c r="H30" s="46" t="s">
        <v>18</v>
      </c>
      <c r="I30" s="45" t="s">
        <v>60</v>
      </c>
    </row>
    <row r="31" spans="2:9" ht="26.25" thickBot="1" x14ac:dyDescent="0.3">
      <c r="B31" s="41">
        <v>17</v>
      </c>
      <c r="C31" s="79" t="s">
        <v>61</v>
      </c>
      <c r="D31" s="75" t="s">
        <v>62</v>
      </c>
      <c r="E31" s="44">
        <f>4900-2000</f>
        <v>2900</v>
      </c>
      <c r="F31" s="71" t="s">
        <v>16</v>
      </c>
      <c r="G31" s="43" t="s">
        <v>63</v>
      </c>
      <c r="H31" s="46" t="s">
        <v>18</v>
      </c>
      <c r="I31" s="77"/>
    </row>
    <row r="32" spans="2:9" ht="23.25" thickBot="1" x14ac:dyDescent="0.3">
      <c r="B32" s="48">
        <v>18</v>
      </c>
      <c r="C32" s="42">
        <v>19500000</v>
      </c>
      <c r="D32" s="78" t="s">
        <v>64</v>
      </c>
      <c r="E32" s="44">
        <v>1000</v>
      </c>
      <c r="F32" s="45" t="s">
        <v>16</v>
      </c>
      <c r="G32" s="43" t="s">
        <v>65</v>
      </c>
      <c r="H32" s="46" t="s">
        <v>18</v>
      </c>
      <c r="I32" s="77"/>
    </row>
    <row r="33" spans="2:9" ht="23.25" thickBot="1" x14ac:dyDescent="0.3">
      <c r="B33" s="41">
        <v>19</v>
      </c>
      <c r="C33" s="42" t="s">
        <v>66</v>
      </c>
      <c r="D33" s="78" t="s">
        <v>67</v>
      </c>
      <c r="E33" s="44">
        <f>4990-1990</f>
        <v>3000</v>
      </c>
      <c r="F33" s="45" t="s">
        <v>16</v>
      </c>
      <c r="G33" s="43" t="s">
        <v>68</v>
      </c>
      <c r="H33" s="46" t="s">
        <v>18</v>
      </c>
      <c r="I33" s="77"/>
    </row>
    <row r="34" spans="2:9" ht="23.25" thickBot="1" x14ac:dyDescent="0.3">
      <c r="B34" s="48">
        <v>20</v>
      </c>
      <c r="C34" s="42" t="s">
        <v>69</v>
      </c>
      <c r="D34" s="78" t="s">
        <v>70</v>
      </c>
      <c r="E34" s="44">
        <v>200</v>
      </c>
      <c r="F34" s="45" t="s">
        <v>16</v>
      </c>
      <c r="G34" s="43" t="s">
        <v>68</v>
      </c>
      <c r="H34" s="46" t="s">
        <v>18</v>
      </c>
      <c r="I34" s="77"/>
    </row>
    <row r="35" spans="2:9" ht="23.25" thickBot="1" x14ac:dyDescent="0.3">
      <c r="B35" s="48">
        <v>21</v>
      </c>
      <c r="C35" s="39" t="s">
        <v>71</v>
      </c>
      <c r="D35" s="78" t="s">
        <v>72</v>
      </c>
      <c r="E35" s="44">
        <f>4000-2000</f>
        <v>2000</v>
      </c>
      <c r="F35" s="45" t="s">
        <v>16</v>
      </c>
      <c r="G35" s="43" t="s">
        <v>17</v>
      </c>
      <c r="H35" s="46" t="s">
        <v>18</v>
      </c>
      <c r="I35" s="45"/>
    </row>
    <row r="36" spans="2:9" ht="34.5" thickBot="1" x14ac:dyDescent="0.3">
      <c r="B36" s="41">
        <v>22</v>
      </c>
      <c r="C36" s="42">
        <v>24400000</v>
      </c>
      <c r="D36" s="78" t="s">
        <v>73</v>
      </c>
      <c r="E36" s="44">
        <f>110000+954+1496</f>
        <v>112450</v>
      </c>
      <c r="F36" s="45" t="s">
        <v>27</v>
      </c>
      <c r="G36" s="43" t="s">
        <v>17</v>
      </c>
      <c r="H36" s="46" t="s">
        <v>18</v>
      </c>
      <c r="I36" s="45"/>
    </row>
    <row r="37" spans="2:9" ht="45.75" thickBot="1" x14ac:dyDescent="0.3">
      <c r="B37" s="59">
        <v>23</v>
      </c>
      <c r="C37" s="80">
        <v>30100000</v>
      </c>
      <c r="D37" s="81" t="s">
        <v>74</v>
      </c>
      <c r="E37" s="44">
        <v>7000</v>
      </c>
      <c r="F37" s="45" t="s">
        <v>30</v>
      </c>
      <c r="G37" s="43" t="s">
        <v>17</v>
      </c>
      <c r="H37" s="46" t="s">
        <v>18</v>
      </c>
      <c r="I37" s="45"/>
    </row>
    <row r="38" spans="2:9" ht="34.5" thickBot="1" x14ac:dyDescent="0.3">
      <c r="B38" s="60"/>
      <c r="C38" s="82"/>
      <c r="D38" s="83"/>
      <c r="E38" s="84">
        <f>35000+500+10000-53</f>
        <v>45447</v>
      </c>
      <c r="F38" s="45" t="s">
        <v>27</v>
      </c>
      <c r="G38" s="43" t="s">
        <v>17</v>
      </c>
      <c r="H38" s="46" t="s">
        <v>18</v>
      </c>
      <c r="I38" s="77"/>
    </row>
    <row r="39" spans="2:9" ht="34.5" thickBot="1" x14ac:dyDescent="0.3">
      <c r="B39" s="59">
        <v>24</v>
      </c>
      <c r="C39" s="54">
        <v>30200000</v>
      </c>
      <c r="D39" s="81" t="s">
        <v>75</v>
      </c>
      <c r="E39" s="44">
        <f>5000-3553.8+15000</f>
        <v>16446.2</v>
      </c>
      <c r="F39" s="45" t="s">
        <v>27</v>
      </c>
      <c r="G39" s="43" t="s">
        <v>17</v>
      </c>
      <c r="H39" s="46" t="s">
        <v>18</v>
      </c>
      <c r="I39" s="77"/>
    </row>
    <row r="40" spans="2:9" ht="23.25" thickBot="1" x14ac:dyDescent="0.3">
      <c r="B40" s="60"/>
      <c r="C40" s="56"/>
      <c r="D40" s="83"/>
      <c r="E40" s="44">
        <f>20000+3553.8+200+15600</f>
        <v>39353.800000000003</v>
      </c>
      <c r="F40" s="45" t="s">
        <v>30</v>
      </c>
      <c r="G40" s="43" t="s">
        <v>17</v>
      </c>
      <c r="H40" s="46" t="s">
        <v>18</v>
      </c>
      <c r="I40" s="77"/>
    </row>
    <row r="41" spans="2:9" ht="34.5" thickBot="1" x14ac:dyDescent="0.3">
      <c r="B41" s="85">
        <v>25</v>
      </c>
      <c r="C41" s="68" t="s">
        <v>76</v>
      </c>
      <c r="D41" s="83" t="s">
        <v>77</v>
      </c>
      <c r="E41" s="44">
        <v>8000</v>
      </c>
      <c r="F41" s="45" t="s">
        <v>27</v>
      </c>
      <c r="G41" s="43" t="s">
        <v>24</v>
      </c>
      <c r="H41" s="46" t="s">
        <v>18</v>
      </c>
      <c r="I41" s="77"/>
    </row>
    <row r="42" spans="2:9" ht="23.25" thickBot="1" x14ac:dyDescent="0.3">
      <c r="B42" s="48">
        <v>26</v>
      </c>
      <c r="C42" s="42" t="s">
        <v>78</v>
      </c>
      <c r="D42" s="78" t="s">
        <v>79</v>
      </c>
      <c r="E42" s="44">
        <f>4000-3900</f>
        <v>100</v>
      </c>
      <c r="F42" s="45" t="s">
        <v>16</v>
      </c>
      <c r="G42" s="43" t="s">
        <v>17</v>
      </c>
      <c r="H42" s="46" t="s">
        <v>18</v>
      </c>
      <c r="I42" s="77"/>
    </row>
    <row r="43" spans="2:9" ht="23.25" thickBot="1" x14ac:dyDescent="0.3">
      <c r="B43" s="85">
        <v>27</v>
      </c>
      <c r="C43" s="42" t="s">
        <v>80</v>
      </c>
      <c r="D43" s="78" t="s">
        <v>81</v>
      </c>
      <c r="E43" s="44">
        <v>2000</v>
      </c>
      <c r="F43" s="45" t="s">
        <v>16</v>
      </c>
      <c r="G43" s="43" t="s">
        <v>17</v>
      </c>
      <c r="H43" s="46" t="s">
        <v>18</v>
      </c>
      <c r="I43" s="77"/>
    </row>
    <row r="44" spans="2:9" ht="23.25" thickBot="1" x14ac:dyDescent="0.3">
      <c r="B44" s="48">
        <v>28</v>
      </c>
      <c r="C44" s="42" t="s">
        <v>82</v>
      </c>
      <c r="D44" s="78" t="s">
        <v>83</v>
      </c>
      <c r="E44" s="44">
        <v>1000</v>
      </c>
      <c r="F44" s="45" t="s">
        <v>16</v>
      </c>
      <c r="G44" s="43" t="s">
        <v>17</v>
      </c>
      <c r="H44" s="46" t="s">
        <v>18</v>
      </c>
      <c r="I44" s="77"/>
    </row>
    <row r="45" spans="2:9" ht="34.5" thickBot="1" x14ac:dyDescent="0.3">
      <c r="B45" s="85">
        <v>29</v>
      </c>
      <c r="C45" s="42" t="s">
        <v>84</v>
      </c>
      <c r="D45" s="78" t="s">
        <v>85</v>
      </c>
      <c r="E45" s="44">
        <f>4500-4000</f>
        <v>500</v>
      </c>
      <c r="F45" s="45" t="s">
        <v>16</v>
      </c>
      <c r="G45" s="43" t="s">
        <v>17</v>
      </c>
      <c r="H45" s="46" t="s">
        <v>18</v>
      </c>
      <c r="I45" s="77"/>
    </row>
    <row r="46" spans="2:9" ht="57" thickBot="1" x14ac:dyDescent="0.3">
      <c r="B46" s="48">
        <v>30</v>
      </c>
      <c r="C46" s="42" t="s">
        <v>86</v>
      </c>
      <c r="D46" s="78" t="s">
        <v>87</v>
      </c>
      <c r="E46" s="44">
        <f>126200+3105+20500+10000+24000-14000</f>
        <v>169805</v>
      </c>
      <c r="F46" s="45" t="s">
        <v>88</v>
      </c>
      <c r="G46" s="43" t="s">
        <v>17</v>
      </c>
      <c r="H46" s="46" t="s">
        <v>18</v>
      </c>
      <c r="I46" s="22" t="s">
        <v>89</v>
      </c>
    </row>
    <row r="47" spans="2:9" ht="23.25" thickBot="1" x14ac:dyDescent="0.3">
      <c r="B47" s="85">
        <v>31</v>
      </c>
      <c r="C47" s="42" t="s">
        <v>90</v>
      </c>
      <c r="D47" s="78" t="s">
        <v>91</v>
      </c>
      <c r="E47" s="44">
        <v>2000</v>
      </c>
      <c r="F47" s="45" t="s">
        <v>16</v>
      </c>
      <c r="G47" s="43" t="s">
        <v>17</v>
      </c>
      <c r="H47" s="46" t="s">
        <v>18</v>
      </c>
      <c r="I47" s="86"/>
    </row>
    <row r="48" spans="2:9" ht="35.25" thickBot="1" x14ac:dyDescent="0.3">
      <c r="B48" s="48">
        <v>32</v>
      </c>
      <c r="C48" s="42">
        <v>33100000</v>
      </c>
      <c r="D48" s="78" t="s">
        <v>92</v>
      </c>
      <c r="E48" s="44">
        <f>502350+27000-3000+76100+197640-3000</f>
        <v>797090</v>
      </c>
      <c r="F48" s="87" t="s">
        <v>93</v>
      </c>
      <c r="G48" s="43" t="s">
        <v>17</v>
      </c>
      <c r="H48" s="88" t="s">
        <v>18</v>
      </c>
      <c r="I48" s="89" t="s">
        <v>94</v>
      </c>
    </row>
    <row r="49" spans="2:9" ht="34.5" thickBot="1" x14ac:dyDescent="0.3">
      <c r="B49" s="85">
        <v>33</v>
      </c>
      <c r="C49" s="51">
        <v>33600000</v>
      </c>
      <c r="D49" s="81" t="s">
        <v>95</v>
      </c>
      <c r="E49" s="90">
        <v>500</v>
      </c>
      <c r="F49" s="91" t="s">
        <v>27</v>
      </c>
      <c r="G49" s="92" t="s">
        <v>17</v>
      </c>
      <c r="H49" s="93" t="s">
        <v>18</v>
      </c>
      <c r="I49" s="94"/>
    </row>
    <row r="50" spans="2:9" ht="23.25" thickBot="1" x14ac:dyDescent="0.3">
      <c r="B50" s="48">
        <v>34</v>
      </c>
      <c r="C50" s="42" t="s">
        <v>96</v>
      </c>
      <c r="D50" s="78" t="s">
        <v>97</v>
      </c>
      <c r="E50" s="44">
        <v>400</v>
      </c>
      <c r="F50" s="45" t="s">
        <v>16</v>
      </c>
      <c r="G50" s="43" t="s">
        <v>17</v>
      </c>
      <c r="H50" s="46" t="s">
        <v>18</v>
      </c>
      <c r="I50" s="66"/>
    </row>
    <row r="51" spans="2:9" ht="33.75" x14ac:dyDescent="0.25">
      <c r="B51" s="59">
        <v>35</v>
      </c>
      <c r="C51" s="54">
        <v>34300000</v>
      </c>
      <c r="D51" s="81" t="s">
        <v>98</v>
      </c>
      <c r="E51" s="95">
        <f>260+2000-280</f>
        <v>1980</v>
      </c>
      <c r="F51" s="96" t="s">
        <v>16</v>
      </c>
      <c r="G51" s="96" t="s">
        <v>17</v>
      </c>
      <c r="H51" s="97" t="s">
        <v>18</v>
      </c>
      <c r="I51" s="98" t="s">
        <v>99</v>
      </c>
    </row>
    <row r="52" spans="2:9" ht="15.75" thickBot="1" x14ac:dyDescent="0.3">
      <c r="B52" s="99"/>
      <c r="C52" s="100"/>
      <c r="D52" s="101"/>
      <c r="E52" s="102"/>
      <c r="F52" s="103"/>
      <c r="G52" s="103"/>
      <c r="H52" s="104"/>
      <c r="I52" s="105"/>
    </row>
    <row r="53" spans="2:9" ht="23.25" thickBot="1" x14ac:dyDescent="0.3">
      <c r="B53" s="60"/>
      <c r="C53" s="56"/>
      <c r="D53" s="83"/>
      <c r="E53" s="70">
        <v>280</v>
      </c>
      <c r="F53" s="72" t="s">
        <v>16</v>
      </c>
      <c r="G53" s="72" t="s">
        <v>100</v>
      </c>
      <c r="H53" s="73" t="s">
        <v>18</v>
      </c>
      <c r="I53" s="106"/>
    </row>
    <row r="54" spans="2:9" ht="34.5" thickBot="1" x14ac:dyDescent="0.3">
      <c r="B54" s="41">
        <v>36</v>
      </c>
      <c r="C54" s="42" t="s">
        <v>101</v>
      </c>
      <c r="D54" s="78" t="s">
        <v>102</v>
      </c>
      <c r="E54" s="44">
        <f>856+100+150</f>
        <v>1106</v>
      </c>
      <c r="F54" s="45" t="s">
        <v>16</v>
      </c>
      <c r="G54" s="43" t="s">
        <v>17</v>
      </c>
      <c r="H54" s="46" t="s">
        <v>18</v>
      </c>
      <c r="I54" s="66"/>
    </row>
    <row r="55" spans="2:9" ht="34.5" thickBot="1" x14ac:dyDescent="0.3">
      <c r="B55" s="41">
        <v>37</v>
      </c>
      <c r="C55" s="42" t="s">
        <v>103</v>
      </c>
      <c r="D55" s="78" t="s">
        <v>104</v>
      </c>
      <c r="E55" s="44">
        <f>360+4600</f>
        <v>4960</v>
      </c>
      <c r="F55" s="45" t="s">
        <v>16</v>
      </c>
      <c r="G55" s="43" t="s">
        <v>17</v>
      </c>
      <c r="H55" s="46" t="s">
        <v>18</v>
      </c>
      <c r="I55" s="66"/>
    </row>
    <row r="56" spans="2:9" ht="23.25" thickBot="1" x14ac:dyDescent="0.3">
      <c r="B56" s="41">
        <v>38</v>
      </c>
      <c r="C56" s="42" t="s">
        <v>105</v>
      </c>
      <c r="D56" s="78" t="s">
        <v>106</v>
      </c>
      <c r="E56" s="15">
        <v>4987</v>
      </c>
      <c r="F56" s="45" t="s">
        <v>16</v>
      </c>
      <c r="G56" s="43" t="s">
        <v>17</v>
      </c>
      <c r="H56" s="46" t="s">
        <v>18</v>
      </c>
      <c r="I56" s="66"/>
    </row>
    <row r="57" spans="2:9" ht="34.5" thickBot="1" x14ac:dyDescent="0.3">
      <c r="B57" s="41">
        <v>39</v>
      </c>
      <c r="C57" s="42" t="s">
        <v>107</v>
      </c>
      <c r="D57" s="78" t="s">
        <v>108</v>
      </c>
      <c r="E57" s="15">
        <f>400+200</f>
        <v>600</v>
      </c>
      <c r="F57" s="45" t="s">
        <v>16</v>
      </c>
      <c r="G57" s="43" t="s">
        <v>109</v>
      </c>
      <c r="H57" s="46" t="s">
        <v>18</v>
      </c>
      <c r="I57" s="66"/>
    </row>
    <row r="58" spans="2:9" ht="23.25" thickBot="1" x14ac:dyDescent="0.3">
      <c r="B58" s="41">
        <v>40</v>
      </c>
      <c r="C58" s="42" t="s">
        <v>110</v>
      </c>
      <c r="D58" s="78" t="s">
        <v>111</v>
      </c>
      <c r="E58" s="44">
        <f>1000+2200-1000+2790</f>
        <v>4990</v>
      </c>
      <c r="F58" s="45" t="s">
        <v>16</v>
      </c>
      <c r="G58" s="43" t="s">
        <v>112</v>
      </c>
      <c r="H58" s="46" t="s">
        <v>18</v>
      </c>
      <c r="I58" s="66"/>
    </row>
    <row r="59" spans="2:9" ht="23.25" thickBot="1" x14ac:dyDescent="0.3">
      <c r="B59" s="41">
        <v>41</v>
      </c>
      <c r="C59" s="42" t="s">
        <v>113</v>
      </c>
      <c r="D59" s="78" t="s">
        <v>114</v>
      </c>
      <c r="E59" s="44">
        <f>4900-3000</f>
        <v>1900</v>
      </c>
      <c r="F59" s="45" t="s">
        <v>16</v>
      </c>
      <c r="G59" s="43" t="s">
        <v>38</v>
      </c>
      <c r="H59" s="46" t="s">
        <v>18</v>
      </c>
      <c r="I59" s="66"/>
    </row>
    <row r="60" spans="2:9" ht="23.25" thickBot="1" x14ac:dyDescent="0.3">
      <c r="B60" s="48">
        <v>42</v>
      </c>
      <c r="C60" s="42">
        <v>39100000</v>
      </c>
      <c r="D60" s="78" t="s">
        <v>115</v>
      </c>
      <c r="E60" s="44">
        <f>430500+70000-200-4900-4000-76100-10000-4650+14850</f>
        <v>415500</v>
      </c>
      <c r="F60" s="45" t="s">
        <v>88</v>
      </c>
      <c r="G60" s="43" t="s">
        <v>17</v>
      </c>
      <c r="H60" s="46" t="s">
        <v>18</v>
      </c>
      <c r="I60" s="66"/>
    </row>
    <row r="61" spans="2:9" ht="46.5" thickBot="1" x14ac:dyDescent="0.3">
      <c r="B61" s="59">
        <v>43</v>
      </c>
      <c r="C61" s="54" t="s">
        <v>116</v>
      </c>
      <c r="D61" s="81" t="s">
        <v>117</v>
      </c>
      <c r="E61" s="44">
        <v>500</v>
      </c>
      <c r="F61" s="45" t="s">
        <v>16</v>
      </c>
      <c r="G61" s="43" t="s">
        <v>17</v>
      </c>
      <c r="H61" s="46" t="s">
        <v>18</v>
      </c>
      <c r="I61" s="58" t="s">
        <v>42</v>
      </c>
    </row>
    <row r="62" spans="2:9" ht="23.25" thickBot="1" x14ac:dyDescent="0.3">
      <c r="B62" s="60"/>
      <c r="C62" s="56"/>
      <c r="D62" s="83"/>
      <c r="E62" s="44">
        <f>4990-1000</f>
        <v>3990</v>
      </c>
      <c r="F62" s="45" t="s">
        <v>16</v>
      </c>
      <c r="G62" s="43" t="s">
        <v>17</v>
      </c>
      <c r="H62" s="46" t="s">
        <v>18</v>
      </c>
      <c r="I62" s="66"/>
    </row>
    <row r="63" spans="2:9" ht="23.25" thickBot="1" x14ac:dyDescent="0.3">
      <c r="B63" s="48">
        <v>44</v>
      </c>
      <c r="C63" s="42">
        <v>39500000</v>
      </c>
      <c r="D63" s="78" t="s">
        <v>118</v>
      </c>
      <c r="E63" s="44">
        <f>2500+47+100+3+40+143+2157-500+500</f>
        <v>4990</v>
      </c>
      <c r="F63" s="45" t="s">
        <v>16</v>
      </c>
      <c r="G63" s="43" t="s">
        <v>17</v>
      </c>
      <c r="H63" s="46" t="s">
        <v>18</v>
      </c>
      <c r="I63" s="66"/>
    </row>
    <row r="64" spans="2:9" ht="34.5" thickBot="1" x14ac:dyDescent="0.3">
      <c r="B64" s="41">
        <v>45</v>
      </c>
      <c r="C64" s="42" t="s">
        <v>119</v>
      </c>
      <c r="D64" s="78" t="s">
        <v>120</v>
      </c>
      <c r="E64" s="44">
        <v>7000</v>
      </c>
      <c r="F64" s="45" t="s">
        <v>27</v>
      </c>
      <c r="G64" s="43" t="s">
        <v>17</v>
      </c>
      <c r="H64" s="46" t="s">
        <v>18</v>
      </c>
      <c r="I64" s="66"/>
    </row>
    <row r="65" spans="2:9" ht="23.25" thickBot="1" x14ac:dyDescent="0.3">
      <c r="B65" s="48">
        <v>46</v>
      </c>
      <c r="C65" s="42" t="s">
        <v>121</v>
      </c>
      <c r="D65" s="78" t="s">
        <v>122</v>
      </c>
      <c r="E65" s="44">
        <f>4000-850</f>
        <v>3150</v>
      </c>
      <c r="F65" s="45" t="s">
        <v>16</v>
      </c>
      <c r="G65" s="43" t="s">
        <v>24</v>
      </c>
      <c r="H65" s="46" t="s">
        <v>18</v>
      </c>
      <c r="I65" s="66"/>
    </row>
    <row r="66" spans="2:9" ht="34.5" thickBot="1" x14ac:dyDescent="0.3">
      <c r="B66" s="48">
        <v>47</v>
      </c>
      <c r="C66" s="42" t="s">
        <v>123</v>
      </c>
      <c r="D66" s="78" t="s">
        <v>124</v>
      </c>
      <c r="E66" s="44">
        <v>1000</v>
      </c>
      <c r="F66" s="45" t="s">
        <v>16</v>
      </c>
      <c r="G66" s="43" t="s">
        <v>38</v>
      </c>
      <c r="H66" s="46" t="s">
        <v>18</v>
      </c>
      <c r="I66" s="66"/>
    </row>
    <row r="67" spans="2:9" ht="23.25" thickBot="1" x14ac:dyDescent="0.3">
      <c r="B67" s="41">
        <v>48</v>
      </c>
      <c r="C67" s="42" t="s">
        <v>125</v>
      </c>
      <c r="D67" s="78" t="s">
        <v>126</v>
      </c>
      <c r="E67" s="44">
        <f>3000+800</f>
        <v>3800</v>
      </c>
      <c r="F67" s="45" t="s">
        <v>16</v>
      </c>
      <c r="G67" s="43" t="s">
        <v>38</v>
      </c>
      <c r="H67" s="46" t="s">
        <v>18</v>
      </c>
      <c r="I67" s="66"/>
    </row>
    <row r="68" spans="2:9" ht="34.5" thickBot="1" x14ac:dyDescent="0.3">
      <c r="B68" s="48">
        <v>49</v>
      </c>
      <c r="C68" s="42" t="s">
        <v>127</v>
      </c>
      <c r="D68" s="78" t="s">
        <v>128</v>
      </c>
      <c r="E68" s="44">
        <f>45000-15000-1000</f>
        <v>29000</v>
      </c>
      <c r="F68" s="45" t="s">
        <v>27</v>
      </c>
      <c r="G68" s="43" t="s">
        <v>17</v>
      </c>
      <c r="H68" s="46" t="s">
        <v>18</v>
      </c>
      <c r="I68" s="66"/>
    </row>
    <row r="69" spans="2:9" ht="23.25" thickBot="1" x14ac:dyDescent="0.3">
      <c r="B69" s="41">
        <v>50</v>
      </c>
      <c r="C69" s="42">
        <v>44100000</v>
      </c>
      <c r="D69" s="78" t="s">
        <v>129</v>
      </c>
      <c r="E69" s="44">
        <f>4700-2000</f>
        <v>2700</v>
      </c>
      <c r="F69" s="45" t="s">
        <v>16</v>
      </c>
      <c r="G69" s="43" t="s">
        <v>17</v>
      </c>
      <c r="H69" s="46" t="s">
        <v>18</v>
      </c>
      <c r="I69" s="66"/>
    </row>
    <row r="70" spans="2:9" ht="23.25" thickBot="1" x14ac:dyDescent="0.3">
      <c r="B70" s="48">
        <v>51</v>
      </c>
      <c r="C70" s="42" t="s">
        <v>130</v>
      </c>
      <c r="D70" s="78" t="s">
        <v>131</v>
      </c>
      <c r="E70" s="44">
        <f>182300-5000+10000-1500-22500+2850+850-5000+220000-10000-150000</f>
        <v>222000</v>
      </c>
      <c r="F70" s="45" t="s">
        <v>88</v>
      </c>
      <c r="G70" s="43" t="s">
        <v>24</v>
      </c>
      <c r="H70" s="46" t="s">
        <v>18</v>
      </c>
      <c r="I70" s="66"/>
    </row>
    <row r="71" spans="2:9" ht="34.5" thickBot="1" x14ac:dyDescent="0.3">
      <c r="B71" s="41">
        <v>52</v>
      </c>
      <c r="C71" s="42" t="s">
        <v>132</v>
      </c>
      <c r="D71" s="107" t="s">
        <v>133</v>
      </c>
      <c r="E71" s="44">
        <f>70000-15000</f>
        <v>55000</v>
      </c>
      <c r="F71" s="71" t="s">
        <v>27</v>
      </c>
      <c r="G71" s="43" t="s">
        <v>17</v>
      </c>
      <c r="H71" s="46" t="s">
        <v>18</v>
      </c>
      <c r="I71" s="66"/>
    </row>
    <row r="72" spans="2:9" ht="34.5" thickBot="1" x14ac:dyDescent="0.3">
      <c r="B72" s="48">
        <v>53</v>
      </c>
      <c r="C72" s="42">
        <v>44400000</v>
      </c>
      <c r="D72" s="78" t="s">
        <v>134</v>
      </c>
      <c r="E72" s="44">
        <f>4900-47</f>
        <v>4853</v>
      </c>
      <c r="F72" s="45" t="s">
        <v>16</v>
      </c>
      <c r="G72" s="43" t="s">
        <v>17</v>
      </c>
      <c r="H72" s="46" t="s">
        <v>18</v>
      </c>
      <c r="I72" s="66"/>
    </row>
    <row r="73" spans="2:9" ht="34.5" thickBot="1" x14ac:dyDescent="0.3">
      <c r="B73" s="41">
        <v>54</v>
      </c>
      <c r="C73" s="42">
        <v>44500000</v>
      </c>
      <c r="D73" s="78" t="s">
        <v>135</v>
      </c>
      <c r="E73" s="44">
        <f>4990-100-3</f>
        <v>4887</v>
      </c>
      <c r="F73" s="45" t="s">
        <v>16</v>
      </c>
      <c r="G73" s="43" t="s">
        <v>17</v>
      </c>
      <c r="H73" s="46" t="s">
        <v>18</v>
      </c>
      <c r="I73" s="66"/>
    </row>
    <row r="74" spans="2:9" ht="45.75" thickBot="1" x14ac:dyDescent="0.3">
      <c r="B74" s="41">
        <v>55</v>
      </c>
      <c r="C74" s="42" t="s">
        <v>136</v>
      </c>
      <c r="D74" s="78" t="s">
        <v>137</v>
      </c>
      <c r="E74" s="44">
        <f>4000+160-2600</f>
        <v>1560</v>
      </c>
      <c r="F74" s="45" t="s">
        <v>16</v>
      </c>
      <c r="G74" s="43" t="s">
        <v>38</v>
      </c>
      <c r="H74" s="46" t="s">
        <v>18</v>
      </c>
      <c r="I74" s="66"/>
    </row>
    <row r="75" spans="2:9" ht="23.25" thickBot="1" x14ac:dyDescent="0.3">
      <c r="B75" s="48">
        <v>56</v>
      </c>
      <c r="C75" s="42" t="s">
        <v>138</v>
      </c>
      <c r="D75" s="78" t="s">
        <v>139</v>
      </c>
      <c r="E75" s="44">
        <f>1500-954+1000</f>
        <v>1546</v>
      </c>
      <c r="F75" s="45" t="s">
        <v>16</v>
      </c>
      <c r="G75" s="43" t="s">
        <v>17</v>
      </c>
      <c r="H75" s="46" t="s">
        <v>18</v>
      </c>
      <c r="I75" s="66"/>
    </row>
    <row r="76" spans="2:9" ht="23.25" thickBot="1" x14ac:dyDescent="0.3">
      <c r="B76" s="41">
        <v>57</v>
      </c>
      <c r="C76" s="42" t="s">
        <v>140</v>
      </c>
      <c r="D76" s="78" t="s">
        <v>141</v>
      </c>
      <c r="E76" s="44">
        <v>1500</v>
      </c>
      <c r="F76" s="45" t="s">
        <v>16</v>
      </c>
      <c r="G76" s="43" t="s">
        <v>38</v>
      </c>
      <c r="H76" s="46" t="s">
        <v>18</v>
      </c>
      <c r="I76" s="66"/>
    </row>
    <row r="77" spans="2:9" ht="34.5" thickBot="1" x14ac:dyDescent="0.3">
      <c r="B77" s="48">
        <v>58</v>
      </c>
      <c r="C77" s="42">
        <v>45200000</v>
      </c>
      <c r="D77" s="78" t="s">
        <v>142</v>
      </c>
      <c r="E77" s="44">
        <f>1494530-20500-390000-4600+12000+7000-24000-30600-220000-31700-200000-1000-3000</f>
        <v>588130</v>
      </c>
      <c r="F77" s="45" t="s">
        <v>88</v>
      </c>
      <c r="G77" s="43" t="s">
        <v>17</v>
      </c>
      <c r="H77" s="46" t="s">
        <v>18</v>
      </c>
      <c r="I77" s="66"/>
    </row>
    <row r="78" spans="2:9" ht="23.25" thickBot="1" x14ac:dyDescent="0.3">
      <c r="B78" s="53">
        <v>59</v>
      </c>
      <c r="C78" s="54" t="s">
        <v>143</v>
      </c>
      <c r="D78" s="108" t="s">
        <v>144</v>
      </c>
      <c r="E78" s="90">
        <f>200000-14000</f>
        <v>186000</v>
      </c>
      <c r="F78" s="45" t="s">
        <v>88</v>
      </c>
      <c r="G78" s="43" t="s">
        <v>17</v>
      </c>
      <c r="H78" s="46" t="s">
        <v>18</v>
      </c>
      <c r="I78" s="66"/>
    </row>
    <row r="79" spans="2:9" ht="46.5" thickBot="1" x14ac:dyDescent="0.3">
      <c r="B79" s="55"/>
      <c r="C79" s="56"/>
      <c r="D79" s="109"/>
      <c r="E79" s="90">
        <v>6000</v>
      </c>
      <c r="F79" s="45" t="s">
        <v>16</v>
      </c>
      <c r="G79" s="43" t="s">
        <v>17</v>
      </c>
      <c r="H79" s="46" t="s">
        <v>18</v>
      </c>
      <c r="I79" s="58" t="s">
        <v>145</v>
      </c>
    </row>
    <row r="80" spans="2:9" ht="34.5" thickBot="1" x14ac:dyDescent="0.3">
      <c r="B80" s="110">
        <v>60</v>
      </c>
      <c r="C80" s="111" t="s">
        <v>146</v>
      </c>
      <c r="D80" s="78" t="s">
        <v>147</v>
      </c>
      <c r="E80" s="44">
        <f>375000-80000</f>
        <v>295000</v>
      </c>
      <c r="F80" s="45" t="s">
        <v>27</v>
      </c>
      <c r="G80" s="43" t="s">
        <v>148</v>
      </c>
      <c r="H80" s="46" t="s">
        <v>18</v>
      </c>
      <c r="I80" s="43" t="s">
        <v>149</v>
      </c>
    </row>
    <row r="81" spans="2:9" ht="23.25" thickBot="1" x14ac:dyDescent="0.3">
      <c r="B81" s="110"/>
      <c r="C81" s="111"/>
      <c r="D81" s="78"/>
      <c r="E81" s="44">
        <f>1227640+395000+80000-10000-197640</f>
        <v>1495000</v>
      </c>
      <c r="F81" s="45" t="s">
        <v>88</v>
      </c>
      <c r="G81" s="43" t="s">
        <v>17</v>
      </c>
      <c r="H81" s="46" t="s">
        <v>18</v>
      </c>
      <c r="I81" s="66"/>
    </row>
    <row r="82" spans="2:9" ht="79.5" thickBot="1" x14ac:dyDescent="0.3">
      <c r="B82" s="48">
        <v>61</v>
      </c>
      <c r="C82" s="42" t="s">
        <v>150</v>
      </c>
      <c r="D82" s="78" t="s">
        <v>151</v>
      </c>
      <c r="E82" s="44">
        <v>1000</v>
      </c>
      <c r="F82" s="45" t="s">
        <v>16</v>
      </c>
      <c r="G82" s="43" t="s">
        <v>17</v>
      </c>
      <c r="H82" s="46" t="s">
        <v>18</v>
      </c>
      <c r="I82" s="45" t="s">
        <v>152</v>
      </c>
    </row>
    <row r="83" spans="2:9" ht="57" thickBot="1" x14ac:dyDescent="0.3">
      <c r="B83" s="110">
        <v>62</v>
      </c>
      <c r="C83" s="112">
        <v>50100000</v>
      </c>
      <c r="D83" s="78" t="s">
        <v>153</v>
      </c>
      <c r="E83" s="44">
        <v>13000</v>
      </c>
      <c r="F83" s="45" t="s">
        <v>27</v>
      </c>
      <c r="G83" s="43" t="s">
        <v>17</v>
      </c>
      <c r="H83" s="46" t="s">
        <v>18</v>
      </c>
      <c r="I83" s="66"/>
    </row>
    <row r="84" spans="2:9" ht="46.5" thickBot="1" x14ac:dyDescent="0.3">
      <c r="B84" s="110"/>
      <c r="C84" s="112"/>
      <c r="D84" s="78"/>
      <c r="E84" s="44">
        <f>17000+2000</f>
        <v>19000</v>
      </c>
      <c r="F84" s="45" t="s">
        <v>16</v>
      </c>
      <c r="G84" s="43" t="s">
        <v>17</v>
      </c>
      <c r="H84" s="46" t="s">
        <v>18</v>
      </c>
      <c r="I84" s="58" t="s">
        <v>99</v>
      </c>
    </row>
    <row r="85" spans="2:9" ht="41.25" thickBot="1" x14ac:dyDescent="0.3">
      <c r="B85" s="48">
        <v>63</v>
      </c>
      <c r="C85" s="113" t="s">
        <v>154</v>
      </c>
      <c r="D85" s="114" t="s">
        <v>155</v>
      </c>
      <c r="E85" s="44">
        <f>38500-3500</f>
        <v>35000</v>
      </c>
      <c r="F85" s="45" t="s">
        <v>27</v>
      </c>
      <c r="G85" s="43" t="s">
        <v>17</v>
      </c>
      <c r="H85" s="46" t="s">
        <v>18</v>
      </c>
      <c r="I85" s="58"/>
    </row>
    <row r="86" spans="2:9" ht="46.5" thickBot="1" x14ac:dyDescent="0.3">
      <c r="B86" s="48">
        <v>64</v>
      </c>
      <c r="C86" s="113" t="s">
        <v>156</v>
      </c>
      <c r="D86" s="114" t="s">
        <v>157</v>
      </c>
      <c r="E86" s="90">
        <v>1346</v>
      </c>
      <c r="F86" s="91" t="s">
        <v>16</v>
      </c>
      <c r="G86" s="43" t="s">
        <v>38</v>
      </c>
      <c r="H86" s="46" t="s">
        <v>18</v>
      </c>
      <c r="I86" s="58" t="s">
        <v>42</v>
      </c>
    </row>
    <row r="87" spans="2:9" ht="23.25" thickBot="1" x14ac:dyDescent="0.3">
      <c r="B87" s="115">
        <v>65</v>
      </c>
      <c r="C87" s="111">
        <v>55300000</v>
      </c>
      <c r="D87" s="78" t="s">
        <v>158</v>
      </c>
      <c r="E87" s="95">
        <f>50000-27000-4500-1000-1000-1346-9000</f>
        <v>6154</v>
      </c>
      <c r="F87" s="96" t="s">
        <v>16</v>
      </c>
      <c r="G87" s="96" t="s">
        <v>17</v>
      </c>
      <c r="H87" s="97" t="s">
        <v>18</v>
      </c>
      <c r="I87" s="96" t="s">
        <v>60</v>
      </c>
    </row>
    <row r="88" spans="2:9" ht="15.75" thickBot="1" x14ac:dyDescent="0.3">
      <c r="B88" s="115"/>
      <c r="C88" s="111"/>
      <c r="D88" s="78"/>
      <c r="E88" s="102"/>
      <c r="F88" s="103"/>
      <c r="G88" s="103"/>
      <c r="H88" s="104"/>
      <c r="I88" s="103"/>
    </row>
    <row r="89" spans="2:9" ht="34.5" thickBot="1" x14ac:dyDescent="0.3">
      <c r="B89" s="48">
        <v>66</v>
      </c>
      <c r="C89" s="116">
        <v>63100000</v>
      </c>
      <c r="D89" s="78" t="s">
        <v>159</v>
      </c>
      <c r="E89" s="44">
        <f>8000-59+2000-2000</f>
        <v>7941</v>
      </c>
      <c r="F89" s="45" t="s">
        <v>27</v>
      </c>
      <c r="G89" s="43" t="s">
        <v>17</v>
      </c>
      <c r="H89" s="46" t="s">
        <v>18</v>
      </c>
      <c r="I89" s="66"/>
    </row>
    <row r="90" spans="2:9" ht="34.5" thickBot="1" x14ac:dyDescent="0.3">
      <c r="B90" s="50">
        <v>67</v>
      </c>
      <c r="C90" s="117">
        <v>63700000</v>
      </c>
      <c r="D90" s="81" t="s">
        <v>160</v>
      </c>
      <c r="E90" s="44">
        <f>4900-3220</f>
        <v>1680</v>
      </c>
      <c r="F90" s="45" t="s">
        <v>16</v>
      </c>
      <c r="G90" s="43" t="s">
        <v>17</v>
      </c>
      <c r="H90" s="46" t="s">
        <v>18</v>
      </c>
      <c r="I90" s="66"/>
    </row>
    <row r="91" spans="2:9" x14ac:dyDescent="0.25">
      <c r="B91" s="53">
        <v>68</v>
      </c>
      <c r="C91" s="118">
        <v>64200000</v>
      </c>
      <c r="D91" s="81" t="s">
        <v>161</v>
      </c>
      <c r="E91" s="95">
        <f>13200</f>
        <v>13200</v>
      </c>
      <c r="F91" s="96" t="s">
        <v>30</v>
      </c>
      <c r="G91" s="96" t="s">
        <v>17</v>
      </c>
      <c r="H91" s="97" t="s">
        <v>18</v>
      </c>
      <c r="I91" s="119"/>
    </row>
    <row r="92" spans="2:9" ht="15.75" thickBot="1" x14ac:dyDescent="0.3">
      <c r="B92" s="120"/>
      <c r="C92" s="121"/>
      <c r="D92" s="101"/>
      <c r="E92" s="102"/>
      <c r="F92" s="103"/>
      <c r="G92" s="103"/>
      <c r="H92" s="104"/>
      <c r="I92" s="122"/>
    </row>
    <row r="93" spans="2:9" ht="79.5" thickBot="1" x14ac:dyDescent="0.3">
      <c r="B93" s="55"/>
      <c r="C93" s="123"/>
      <c r="D93" s="83"/>
      <c r="E93" s="70">
        <v>1000</v>
      </c>
      <c r="F93" s="45" t="s">
        <v>16</v>
      </c>
      <c r="G93" s="72" t="s">
        <v>100</v>
      </c>
      <c r="H93" s="73" t="s">
        <v>18</v>
      </c>
      <c r="I93" s="58" t="s">
        <v>162</v>
      </c>
    </row>
    <row r="94" spans="2:9" ht="34.5" thickBot="1" x14ac:dyDescent="0.3">
      <c r="B94" s="41">
        <v>69</v>
      </c>
      <c r="C94" s="116">
        <v>66500000</v>
      </c>
      <c r="D94" s="78" t="s">
        <v>163</v>
      </c>
      <c r="E94" s="44">
        <v>9000</v>
      </c>
      <c r="F94" s="45" t="s">
        <v>27</v>
      </c>
      <c r="G94" s="43" t="s">
        <v>17</v>
      </c>
      <c r="H94" s="46" t="s">
        <v>18</v>
      </c>
      <c r="I94" s="45" t="s">
        <v>164</v>
      </c>
    </row>
    <row r="95" spans="2:9" ht="23.25" thickBot="1" x14ac:dyDescent="0.3">
      <c r="B95" s="48">
        <v>70</v>
      </c>
      <c r="C95" s="116">
        <v>71200000</v>
      </c>
      <c r="D95" s="78" t="s">
        <v>165</v>
      </c>
      <c r="E95" s="44">
        <f>280000-12000-7000</f>
        <v>261000</v>
      </c>
      <c r="F95" s="45" t="s">
        <v>166</v>
      </c>
      <c r="G95" s="43" t="s">
        <v>17</v>
      </c>
      <c r="H95" s="46" t="s">
        <v>18</v>
      </c>
      <c r="I95" s="66"/>
    </row>
    <row r="96" spans="2:9" ht="23.25" thickBot="1" x14ac:dyDescent="0.3">
      <c r="B96" s="41">
        <v>71</v>
      </c>
      <c r="C96" s="116">
        <v>71300000</v>
      </c>
      <c r="D96" s="78" t="s">
        <v>167</v>
      </c>
      <c r="E96" s="44">
        <f>4560+390</f>
        <v>4950</v>
      </c>
      <c r="F96" s="45" t="s">
        <v>16</v>
      </c>
      <c r="G96" s="43" t="s">
        <v>17</v>
      </c>
      <c r="H96" s="46" t="s">
        <v>18</v>
      </c>
      <c r="I96" s="66"/>
    </row>
    <row r="97" spans="2:9" ht="23.25" thickBot="1" x14ac:dyDescent="0.3">
      <c r="B97" s="48">
        <v>72</v>
      </c>
      <c r="C97" s="116">
        <v>71600000</v>
      </c>
      <c r="D97" s="78" t="s">
        <v>168</v>
      </c>
      <c r="E97" s="44">
        <v>100</v>
      </c>
      <c r="F97" s="45" t="s">
        <v>16</v>
      </c>
      <c r="G97" s="43" t="s">
        <v>17</v>
      </c>
      <c r="H97" s="46" t="s">
        <v>18</v>
      </c>
      <c r="I97" s="66"/>
    </row>
    <row r="98" spans="2:9" ht="23.25" thickBot="1" x14ac:dyDescent="0.3">
      <c r="B98" s="41">
        <v>73</v>
      </c>
      <c r="C98" s="116">
        <v>71900000</v>
      </c>
      <c r="D98" s="78" t="s">
        <v>169</v>
      </c>
      <c r="E98" s="44">
        <f>1000+1100</f>
        <v>2100</v>
      </c>
      <c r="F98" s="45" t="s">
        <v>16</v>
      </c>
      <c r="G98" s="43" t="s">
        <v>17</v>
      </c>
      <c r="H98" s="46" t="s">
        <v>18</v>
      </c>
      <c r="I98" s="66"/>
    </row>
    <row r="99" spans="2:9" ht="46.5" thickBot="1" x14ac:dyDescent="0.3">
      <c r="B99" s="48">
        <v>74</v>
      </c>
      <c r="C99" s="116">
        <v>72200000</v>
      </c>
      <c r="D99" s="78" t="s">
        <v>170</v>
      </c>
      <c r="E99" s="44">
        <v>7000</v>
      </c>
      <c r="F99" s="45" t="s">
        <v>16</v>
      </c>
      <c r="G99" s="43" t="s">
        <v>17</v>
      </c>
      <c r="H99" s="46" t="s">
        <v>18</v>
      </c>
      <c r="I99" s="58" t="s">
        <v>171</v>
      </c>
    </row>
    <row r="100" spans="2:9" ht="15.75" thickBot="1" x14ac:dyDescent="0.3">
      <c r="B100" s="53">
        <v>75</v>
      </c>
      <c r="C100" s="124">
        <v>72400000</v>
      </c>
      <c r="D100" s="78" t="s">
        <v>172</v>
      </c>
      <c r="E100" s="95">
        <f>25000+23200+200</f>
        <v>48400</v>
      </c>
      <c r="F100" s="96" t="s">
        <v>16</v>
      </c>
      <c r="G100" s="96" t="s">
        <v>173</v>
      </c>
      <c r="H100" s="96" t="s">
        <v>173</v>
      </c>
      <c r="I100" s="96" t="s">
        <v>162</v>
      </c>
    </row>
    <row r="101" spans="2:9" ht="15.75" thickBot="1" x14ac:dyDescent="0.3">
      <c r="B101" s="55"/>
      <c r="C101" s="124"/>
      <c r="D101" s="78"/>
      <c r="E101" s="102"/>
      <c r="F101" s="103"/>
      <c r="G101" s="103"/>
      <c r="H101" s="103"/>
      <c r="I101" s="103"/>
    </row>
    <row r="102" spans="2:9" ht="23.25" thickBot="1" x14ac:dyDescent="0.3">
      <c r="B102" s="125">
        <v>76</v>
      </c>
      <c r="C102" s="116">
        <v>72700000</v>
      </c>
      <c r="D102" s="78" t="s">
        <v>174</v>
      </c>
      <c r="E102" s="70">
        <v>4900</v>
      </c>
      <c r="F102" s="72" t="s">
        <v>16</v>
      </c>
      <c r="G102" s="43" t="s">
        <v>17</v>
      </c>
      <c r="H102" s="72" t="s">
        <v>175</v>
      </c>
      <c r="I102" s="72"/>
    </row>
    <row r="103" spans="2:9" ht="23.25" thickBot="1" x14ac:dyDescent="0.3">
      <c r="B103" s="125">
        <v>77</v>
      </c>
      <c r="C103" s="116" t="s">
        <v>176</v>
      </c>
      <c r="D103" s="78" t="s">
        <v>177</v>
      </c>
      <c r="E103" s="44">
        <f>4990-3990</f>
        <v>1000</v>
      </c>
      <c r="F103" s="45" t="s">
        <v>16</v>
      </c>
      <c r="G103" s="43" t="s">
        <v>17</v>
      </c>
      <c r="H103" s="46" t="s">
        <v>18</v>
      </c>
      <c r="I103" s="66"/>
    </row>
    <row r="104" spans="2:9" ht="34.5" thickBot="1" x14ac:dyDescent="0.3">
      <c r="B104" s="125">
        <v>78</v>
      </c>
      <c r="C104" s="116">
        <v>76300000</v>
      </c>
      <c r="D104" s="78" t="s">
        <v>178</v>
      </c>
      <c r="E104" s="44">
        <v>22500</v>
      </c>
      <c r="F104" s="45" t="s">
        <v>27</v>
      </c>
      <c r="G104" s="43" t="s">
        <v>179</v>
      </c>
      <c r="H104" s="46" t="s">
        <v>18</v>
      </c>
      <c r="I104" s="66"/>
    </row>
    <row r="105" spans="2:9" ht="34.5" thickBot="1" x14ac:dyDescent="0.3">
      <c r="B105" s="125">
        <v>79</v>
      </c>
      <c r="C105" s="116">
        <v>77100000</v>
      </c>
      <c r="D105" s="126" t="s">
        <v>180</v>
      </c>
      <c r="E105" s="44">
        <f>12850+37150+1800+50000</f>
        <v>101800</v>
      </c>
      <c r="F105" s="45" t="s">
        <v>27</v>
      </c>
      <c r="G105" s="43" t="s">
        <v>17</v>
      </c>
      <c r="H105" s="46" t="s">
        <v>18</v>
      </c>
      <c r="I105" s="66"/>
    </row>
    <row r="106" spans="2:9" ht="23.25" thickBot="1" x14ac:dyDescent="0.3">
      <c r="B106" s="125">
        <v>80</v>
      </c>
      <c r="C106" s="116">
        <v>77300000</v>
      </c>
      <c r="D106" s="49" t="s">
        <v>181</v>
      </c>
      <c r="E106" s="44">
        <f>1000+2000-1875</f>
        <v>1125</v>
      </c>
      <c r="F106" s="45" t="s">
        <v>16</v>
      </c>
      <c r="G106" s="43" t="s">
        <v>38</v>
      </c>
      <c r="H106" s="46" t="s">
        <v>18</v>
      </c>
      <c r="I106" s="66"/>
    </row>
    <row r="107" spans="2:9" ht="23.25" thickBot="1" x14ac:dyDescent="0.3">
      <c r="B107" s="125">
        <v>81</v>
      </c>
      <c r="C107" s="116">
        <v>77900000</v>
      </c>
      <c r="D107" s="126" t="s">
        <v>182</v>
      </c>
      <c r="E107" s="44">
        <v>1500</v>
      </c>
      <c r="F107" s="45" t="s">
        <v>16</v>
      </c>
      <c r="G107" s="43" t="s">
        <v>17</v>
      </c>
      <c r="H107" s="46" t="s">
        <v>18</v>
      </c>
      <c r="I107" s="66"/>
    </row>
    <row r="108" spans="2:9" ht="23.25" thickBot="1" x14ac:dyDescent="0.3">
      <c r="B108" s="125">
        <v>82</v>
      </c>
      <c r="C108" s="116">
        <v>79100000</v>
      </c>
      <c r="D108" s="49" t="s">
        <v>183</v>
      </c>
      <c r="E108" s="44">
        <v>300</v>
      </c>
      <c r="F108" s="45" t="s">
        <v>16</v>
      </c>
      <c r="G108" s="43" t="s">
        <v>38</v>
      </c>
      <c r="H108" s="46" t="s">
        <v>184</v>
      </c>
      <c r="I108" s="66"/>
    </row>
    <row r="109" spans="2:9" ht="23.25" thickBot="1" x14ac:dyDescent="0.3">
      <c r="B109" s="125">
        <v>83</v>
      </c>
      <c r="C109" s="116">
        <v>79200000</v>
      </c>
      <c r="D109" s="78" t="s">
        <v>185</v>
      </c>
      <c r="E109" s="44">
        <f>4600-2650</f>
        <v>1950</v>
      </c>
      <c r="F109" s="45" t="s">
        <v>16</v>
      </c>
      <c r="G109" s="43" t="s">
        <v>17</v>
      </c>
      <c r="H109" s="46" t="s">
        <v>18</v>
      </c>
      <c r="I109" s="66"/>
    </row>
    <row r="110" spans="2:9" ht="57" thickBot="1" x14ac:dyDescent="0.3">
      <c r="B110" s="53">
        <v>84</v>
      </c>
      <c r="C110" s="127">
        <v>79500000</v>
      </c>
      <c r="D110" s="52" t="s">
        <v>186</v>
      </c>
      <c r="E110" s="44">
        <v>1400</v>
      </c>
      <c r="F110" s="45" t="s">
        <v>16</v>
      </c>
      <c r="G110" s="43" t="s">
        <v>38</v>
      </c>
      <c r="H110" s="46" t="s">
        <v>18</v>
      </c>
      <c r="I110" s="17" t="s">
        <v>187</v>
      </c>
    </row>
    <row r="111" spans="2:9" ht="23.25" thickBot="1" x14ac:dyDescent="0.3">
      <c r="B111" s="55"/>
      <c r="C111" s="128"/>
      <c r="D111" s="57"/>
      <c r="E111" s="44">
        <f>2000-1400</f>
        <v>600</v>
      </c>
      <c r="F111" s="45" t="s">
        <v>16</v>
      </c>
      <c r="G111" s="43" t="s">
        <v>17</v>
      </c>
      <c r="H111" s="46" t="s">
        <v>18</v>
      </c>
      <c r="I111" s="66"/>
    </row>
    <row r="112" spans="2:9" ht="23.25" thickBot="1" x14ac:dyDescent="0.3">
      <c r="B112" s="129">
        <v>85</v>
      </c>
      <c r="C112" s="130">
        <v>79600000</v>
      </c>
      <c r="D112" s="131" t="s">
        <v>188</v>
      </c>
      <c r="E112" s="44">
        <f>1500</f>
        <v>1500</v>
      </c>
      <c r="F112" s="45" t="s">
        <v>16</v>
      </c>
      <c r="G112" s="43" t="s">
        <v>24</v>
      </c>
      <c r="H112" s="46" t="s">
        <v>18</v>
      </c>
      <c r="I112" s="66"/>
    </row>
    <row r="113" spans="2:9" ht="22.5" x14ac:dyDescent="0.25">
      <c r="B113" s="53">
        <v>86</v>
      </c>
      <c r="C113" s="118">
        <v>79700000</v>
      </c>
      <c r="D113" s="52" t="s">
        <v>189</v>
      </c>
      <c r="E113" s="95">
        <v>52952</v>
      </c>
      <c r="F113" s="96" t="s">
        <v>16</v>
      </c>
      <c r="G113" s="96" t="s">
        <v>17</v>
      </c>
      <c r="H113" s="97" t="s">
        <v>18</v>
      </c>
      <c r="I113" s="98" t="s">
        <v>145</v>
      </c>
    </row>
    <row r="114" spans="2:9" ht="15.75" thickBot="1" x14ac:dyDescent="0.3">
      <c r="B114" s="55"/>
      <c r="C114" s="123"/>
      <c r="D114" s="57"/>
      <c r="E114" s="102"/>
      <c r="F114" s="103"/>
      <c r="G114" s="103"/>
      <c r="H114" s="104"/>
      <c r="I114" s="105"/>
    </row>
    <row r="115" spans="2:9" ht="34.5" thickBot="1" x14ac:dyDescent="0.3">
      <c r="B115" s="125">
        <v>87</v>
      </c>
      <c r="C115" s="116">
        <v>79800000</v>
      </c>
      <c r="D115" s="78" t="s">
        <v>190</v>
      </c>
      <c r="E115" s="44">
        <f>50000-3000</f>
        <v>47000</v>
      </c>
      <c r="F115" s="45" t="s">
        <v>27</v>
      </c>
      <c r="G115" s="43" t="s">
        <v>17</v>
      </c>
      <c r="H115" s="46" t="s">
        <v>18</v>
      </c>
      <c r="I115" s="66"/>
    </row>
    <row r="116" spans="2:9" ht="40.5" x14ac:dyDescent="0.25">
      <c r="B116" s="53">
        <v>88</v>
      </c>
      <c r="C116" s="127">
        <v>79900000</v>
      </c>
      <c r="D116" s="132" t="s">
        <v>191</v>
      </c>
      <c r="E116" s="95">
        <f>1000+13000+9000+2000+3000+4000+3500+4000+2990</f>
        <v>42490</v>
      </c>
      <c r="F116" s="96" t="s">
        <v>16</v>
      </c>
      <c r="G116" s="96" t="s">
        <v>17</v>
      </c>
      <c r="H116" s="97" t="s">
        <v>18</v>
      </c>
      <c r="I116" s="98" t="s">
        <v>42</v>
      </c>
    </row>
    <row r="117" spans="2:9" ht="15.75" thickBot="1" x14ac:dyDescent="0.3">
      <c r="B117" s="55"/>
      <c r="C117" s="128"/>
      <c r="D117" s="133"/>
      <c r="E117" s="102"/>
      <c r="F117" s="103"/>
      <c r="G117" s="103"/>
      <c r="H117" s="104"/>
      <c r="I117" s="105"/>
    </row>
    <row r="118" spans="2:9" ht="23.25" thickBot="1" x14ac:dyDescent="0.3">
      <c r="B118" s="125">
        <v>89</v>
      </c>
      <c r="C118" s="134">
        <v>80500000</v>
      </c>
      <c r="D118" s="133" t="s">
        <v>192</v>
      </c>
      <c r="E118" s="44">
        <v>500</v>
      </c>
      <c r="F118" s="45" t="s">
        <v>16</v>
      </c>
      <c r="G118" s="43" t="s">
        <v>38</v>
      </c>
      <c r="H118" s="46" t="s">
        <v>18</v>
      </c>
      <c r="I118" s="58"/>
    </row>
    <row r="119" spans="2:9" ht="27.75" thickBot="1" x14ac:dyDescent="0.3">
      <c r="B119" s="125">
        <v>90</v>
      </c>
      <c r="C119" s="134">
        <v>85100000</v>
      </c>
      <c r="D119" s="133" t="s">
        <v>193</v>
      </c>
      <c r="E119" s="44">
        <f>360+1500+1500</f>
        <v>3360</v>
      </c>
      <c r="F119" s="45" t="s">
        <v>16</v>
      </c>
      <c r="G119" s="43" t="s">
        <v>38</v>
      </c>
      <c r="H119" s="46" t="s">
        <v>18</v>
      </c>
      <c r="I119" s="58"/>
    </row>
    <row r="120" spans="2:9" ht="34.5" thickBot="1" x14ac:dyDescent="0.3">
      <c r="B120" s="41">
        <v>91</v>
      </c>
      <c r="C120" s="116">
        <v>90900000</v>
      </c>
      <c r="D120" s="133" t="s">
        <v>193</v>
      </c>
      <c r="E120" s="44">
        <f>40000-16888</f>
        <v>23112</v>
      </c>
      <c r="F120" s="45" t="s">
        <v>27</v>
      </c>
      <c r="G120" s="43" t="s">
        <v>17</v>
      </c>
      <c r="H120" s="46" t="s">
        <v>18</v>
      </c>
      <c r="I120" s="66"/>
    </row>
    <row r="121" spans="2:9" ht="23.25" thickBot="1" x14ac:dyDescent="0.3">
      <c r="B121" s="41">
        <v>92</v>
      </c>
      <c r="C121" s="116">
        <v>92400000</v>
      </c>
      <c r="D121" s="78" t="s">
        <v>194</v>
      </c>
      <c r="E121" s="44">
        <v>4565</v>
      </c>
      <c r="F121" s="45" t="s">
        <v>16</v>
      </c>
      <c r="G121" s="43" t="s">
        <v>17</v>
      </c>
      <c r="H121" s="46" t="s">
        <v>18</v>
      </c>
      <c r="I121" s="66"/>
    </row>
    <row r="122" spans="2:9" ht="23.25" thickBot="1" x14ac:dyDescent="0.3">
      <c r="B122" s="41">
        <v>93</v>
      </c>
      <c r="C122" s="116">
        <v>98300000</v>
      </c>
      <c r="D122" s="78" t="s">
        <v>195</v>
      </c>
      <c r="E122" s="44">
        <f>500+50</f>
        <v>550</v>
      </c>
      <c r="F122" s="45" t="s">
        <v>16</v>
      </c>
      <c r="G122" s="43" t="s">
        <v>17</v>
      </c>
      <c r="H122" s="46" t="s">
        <v>18</v>
      </c>
      <c r="I122" s="66"/>
    </row>
    <row r="123" spans="2:9" ht="15.75" thickBot="1" x14ac:dyDescent="0.3">
      <c r="B123" s="41"/>
      <c r="C123" s="116"/>
      <c r="D123" s="78"/>
      <c r="E123" s="135">
        <f>SUM(E11:E122)</f>
        <v>5509786</v>
      </c>
      <c r="F123" s="45"/>
      <c r="G123" s="43"/>
      <c r="H123" s="46"/>
      <c r="I123" s="66"/>
    </row>
    <row r="124" spans="2:9" x14ac:dyDescent="0.25">
      <c r="B124" s="136"/>
      <c r="C124" s="137"/>
      <c r="D124" s="137"/>
      <c r="E124" s="137"/>
      <c r="F124" s="137"/>
      <c r="G124" s="137"/>
      <c r="H124" s="137"/>
      <c r="I124" s="137"/>
    </row>
    <row r="125" spans="2:9" x14ac:dyDescent="0.25">
      <c r="B125" s="138"/>
      <c r="C125" s="139" t="s">
        <v>196</v>
      </c>
      <c r="D125" s="139"/>
      <c r="E125" s="139"/>
      <c r="F125" s="139"/>
    </row>
    <row r="126" spans="2:9" ht="18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8.75" thickBot="1" x14ac:dyDescent="0.3">
      <c r="B127" s="3" t="s">
        <v>0</v>
      </c>
      <c r="C127" s="3"/>
      <c r="D127" s="3"/>
      <c r="E127" s="3"/>
      <c r="F127" s="3"/>
      <c r="G127" s="3"/>
      <c r="H127" s="3"/>
      <c r="I127" s="3"/>
    </row>
    <row r="128" spans="2:9" ht="15.75" thickBot="1" x14ac:dyDescent="0.3">
      <c r="B128" s="4" t="s">
        <v>197</v>
      </c>
      <c r="C128" s="4"/>
      <c r="D128" s="4"/>
      <c r="E128" s="4"/>
      <c r="F128" s="4"/>
      <c r="G128" s="5" t="s">
        <v>2</v>
      </c>
      <c r="H128" s="5"/>
      <c r="I128" s="5"/>
    </row>
    <row r="129" spans="2:9" ht="15.75" thickBot="1" x14ac:dyDescent="0.3">
      <c r="B129" s="4"/>
      <c r="C129" s="4"/>
      <c r="D129" s="4"/>
      <c r="E129" s="4"/>
      <c r="F129" s="4"/>
      <c r="G129" s="5"/>
      <c r="H129" s="5"/>
      <c r="I129" s="5"/>
    </row>
    <row r="130" spans="2:9" ht="15.75" thickBot="1" x14ac:dyDescent="0.3">
      <c r="B130" s="4" t="s">
        <v>3</v>
      </c>
      <c r="C130" s="4"/>
      <c r="D130" s="4"/>
      <c r="E130" s="4"/>
      <c r="F130" s="4"/>
      <c r="G130" s="6" t="s">
        <v>198</v>
      </c>
      <c r="H130" s="6"/>
      <c r="I130" s="6"/>
    </row>
    <row r="131" spans="2:9" ht="11.25" customHeight="1" thickBot="1" x14ac:dyDescent="0.3">
      <c r="B131" s="4"/>
      <c r="C131" s="4"/>
      <c r="D131" s="4"/>
      <c r="E131" s="4"/>
      <c r="F131" s="4"/>
      <c r="G131" s="6"/>
      <c r="H131" s="6"/>
      <c r="I131" s="6"/>
    </row>
    <row r="132" spans="2:9" ht="15.75" thickBot="1" x14ac:dyDescent="0.3">
      <c r="B132" s="4"/>
      <c r="C132" s="4"/>
      <c r="D132" s="4"/>
      <c r="E132" s="4"/>
      <c r="F132" s="4"/>
      <c r="G132" s="6"/>
      <c r="H132" s="6"/>
      <c r="I132" s="6"/>
    </row>
    <row r="133" spans="2:9" ht="33" customHeight="1" thickBot="1" x14ac:dyDescent="0.3">
      <c r="B133" s="7" t="s">
        <v>5</v>
      </c>
      <c r="C133" s="7"/>
      <c r="D133" s="7"/>
      <c r="E133" s="7"/>
      <c r="F133" s="7"/>
      <c r="G133" s="8">
        <f>E136+E137</f>
        <v>2100</v>
      </c>
      <c r="H133" s="8"/>
      <c r="I133" s="8"/>
    </row>
    <row r="134" spans="2:9" ht="34.5" thickBot="1" x14ac:dyDescent="0.3">
      <c r="B134" s="9" t="s">
        <v>6</v>
      </c>
      <c r="C134" s="10" t="s">
        <v>7</v>
      </c>
      <c r="D134" s="10" t="s">
        <v>8</v>
      </c>
      <c r="E134" s="10" t="s">
        <v>9</v>
      </c>
      <c r="F134" s="10" t="s">
        <v>10</v>
      </c>
      <c r="G134" s="10" t="s">
        <v>11</v>
      </c>
      <c r="H134" s="10" t="s">
        <v>12</v>
      </c>
      <c r="I134" s="10" t="s">
        <v>13</v>
      </c>
    </row>
    <row r="135" spans="2:9" ht="15.75" thickBot="1" x14ac:dyDescent="0.3">
      <c r="B135" s="9">
        <v>1</v>
      </c>
      <c r="C135" s="11">
        <v>2</v>
      </c>
      <c r="D135" s="9">
        <v>3</v>
      </c>
      <c r="E135" s="11">
        <v>4</v>
      </c>
      <c r="F135" s="11">
        <v>5</v>
      </c>
      <c r="G135" s="9">
        <v>6</v>
      </c>
      <c r="H135" s="11">
        <v>7</v>
      </c>
      <c r="I135" s="11">
        <v>8</v>
      </c>
    </row>
    <row r="136" spans="2:9" ht="34.5" thickBot="1" x14ac:dyDescent="0.3">
      <c r="B136" s="141">
        <v>1</v>
      </c>
      <c r="C136" s="142" t="s">
        <v>199</v>
      </c>
      <c r="D136" s="21" t="s">
        <v>102</v>
      </c>
      <c r="E136" s="15">
        <v>1700</v>
      </c>
      <c r="F136" s="22" t="s">
        <v>16</v>
      </c>
      <c r="G136" s="17" t="s">
        <v>24</v>
      </c>
      <c r="H136" s="18" t="s">
        <v>18</v>
      </c>
      <c r="I136" s="23"/>
    </row>
    <row r="137" spans="2:9" ht="22.5" x14ac:dyDescent="0.25">
      <c r="B137" s="12">
        <v>2</v>
      </c>
      <c r="C137" s="13" t="s">
        <v>200</v>
      </c>
      <c r="D137" s="14" t="s">
        <v>201</v>
      </c>
      <c r="E137" s="29">
        <v>400</v>
      </c>
      <c r="F137" s="30" t="s">
        <v>16</v>
      </c>
      <c r="G137" s="31" t="s">
        <v>24</v>
      </c>
      <c r="H137" s="32" t="s">
        <v>18</v>
      </c>
      <c r="I137" s="33"/>
    </row>
    <row r="138" spans="2:9" ht="15.75" thickBot="1" x14ac:dyDescent="0.3">
      <c r="B138" s="19"/>
      <c r="C138" s="20"/>
      <c r="D138" s="21"/>
      <c r="E138" s="34"/>
      <c r="F138" s="35"/>
      <c r="G138" s="36"/>
      <c r="H138" s="37"/>
      <c r="I138" s="38"/>
    </row>
    <row r="139" spans="2:9" ht="15.75" thickBot="1" x14ac:dyDescent="0.3">
      <c r="B139" s="143"/>
      <c r="C139" s="144" t="s">
        <v>196</v>
      </c>
      <c r="D139" s="145"/>
      <c r="E139" s="146">
        <v>2100</v>
      </c>
      <c r="F139" s="144"/>
      <c r="G139" s="147"/>
      <c r="H139" s="148"/>
      <c r="I139" s="147"/>
    </row>
    <row r="140" spans="2:9" x14ac:dyDescent="0.25">
      <c r="E140" s="150"/>
    </row>
    <row r="150" spans="6:6" x14ac:dyDescent="0.25">
      <c r="F150" s="151"/>
    </row>
  </sheetData>
  <mergeCells count="92">
    <mergeCell ref="B133:F133"/>
    <mergeCell ref="G133:I133"/>
    <mergeCell ref="B137:B138"/>
    <mergeCell ref="C137:C138"/>
    <mergeCell ref="E137:E138"/>
    <mergeCell ref="F137:F138"/>
    <mergeCell ref="G137:G138"/>
    <mergeCell ref="H137:H138"/>
    <mergeCell ref="I137:I138"/>
    <mergeCell ref="B126:I126"/>
    <mergeCell ref="B127:I127"/>
    <mergeCell ref="B128:F129"/>
    <mergeCell ref="G128:I129"/>
    <mergeCell ref="B130:F132"/>
    <mergeCell ref="G130:I132"/>
    <mergeCell ref="G113:G114"/>
    <mergeCell ref="H113:H114"/>
    <mergeCell ref="I113:I114"/>
    <mergeCell ref="B116:B117"/>
    <mergeCell ref="C116:C117"/>
    <mergeCell ref="E116:E117"/>
    <mergeCell ref="F116:F117"/>
    <mergeCell ref="G116:G117"/>
    <mergeCell ref="H116:H117"/>
    <mergeCell ref="I116:I117"/>
    <mergeCell ref="B110:B111"/>
    <mergeCell ref="C110:C111"/>
    <mergeCell ref="B113:B114"/>
    <mergeCell ref="C113:C114"/>
    <mergeCell ref="E113:E114"/>
    <mergeCell ref="F113:F114"/>
    <mergeCell ref="H91:H92"/>
    <mergeCell ref="I91:I92"/>
    <mergeCell ref="B100:B101"/>
    <mergeCell ref="C100:C101"/>
    <mergeCell ref="E100:E101"/>
    <mergeCell ref="F100:F101"/>
    <mergeCell ref="G100:G101"/>
    <mergeCell ref="H100:H101"/>
    <mergeCell ref="I100:I101"/>
    <mergeCell ref="E87:E88"/>
    <mergeCell ref="F87:F88"/>
    <mergeCell ref="G87:G88"/>
    <mergeCell ref="H87:H88"/>
    <mergeCell ref="I87:I88"/>
    <mergeCell ref="B91:B93"/>
    <mergeCell ref="C91:C93"/>
    <mergeCell ref="E91:E92"/>
    <mergeCell ref="F91:F92"/>
    <mergeCell ref="G91:G92"/>
    <mergeCell ref="B80:B81"/>
    <mergeCell ref="C80:C81"/>
    <mergeCell ref="B83:B84"/>
    <mergeCell ref="C83:C84"/>
    <mergeCell ref="B87:B88"/>
    <mergeCell ref="C87:C88"/>
    <mergeCell ref="G51:G52"/>
    <mergeCell ref="H51:H52"/>
    <mergeCell ref="I51:I52"/>
    <mergeCell ref="B61:B62"/>
    <mergeCell ref="C61:C62"/>
    <mergeCell ref="B78:B79"/>
    <mergeCell ref="C78:C79"/>
    <mergeCell ref="B39:B40"/>
    <mergeCell ref="C39:C40"/>
    <mergeCell ref="B51:B53"/>
    <mergeCell ref="C51:C53"/>
    <mergeCell ref="E51:E52"/>
    <mergeCell ref="F51:F52"/>
    <mergeCell ref="I14:I15"/>
    <mergeCell ref="B21:B22"/>
    <mergeCell ref="C21:C22"/>
    <mergeCell ref="B23:B24"/>
    <mergeCell ref="C23:C24"/>
    <mergeCell ref="B37:B38"/>
    <mergeCell ref="C37:C38"/>
    <mergeCell ref="B8:F8"/>
    <mergeCell ref="G8:I8"/>
    <mergeCell ref="B11:B12"/>
    <mergeCell ref="C11:C12"/>
    <mergeCell ref="B14:B15"/>
    <mergeCell ref="C14:C15"/>
    <mergeCell ref="E14:E15"/>
    <mergeCell ref="F14:F15"/>
    <mergeCell ref="G14:G15"/>
    <mergeCell ref="H14:H15"/>
    <mergeCell ref="B1:I1"/>
    <mergeCell ref="B2:I2"/>
    <mergeCell ref="B3:F4"/>
    <mergeCell ref="G3:I4"/>
    <mergeCell ref="B5:F7"/>
    <mergeCell ref="G5:I7"/>
  </mergeCells>
  <pageMargins left="0.7" right="0.7" top="0.75" bottom="0.75" header="0.3" footer="0.3"/>
  <pageSetup scale="5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შესყიდვების გეგმა 2015</vt:lpstr>
      <vt:lpstr>'შესყიდვების გეგმა 2015'!Print_Area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2015-11-30T10:27:56Z</dcterms:created>
  <dcterms:modified xsi:type="dcterms:W3CDTF">2015-11-30T10:28:53Z</dcterms:modified>
</cp:coreProperties>
</file>