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aki.mamaladze\Desktop\web depp\biujet9i\"/>
    </mc:Choice>
  </mc:AlternateContent>
  <bookViews>
    <workbookView xWindow="0" yWindow="0" windowWidth="28800" windowHeight="12435"/>
  </bookViews>
  <sheets>
    <sheet name="10.09.2015 ამოსაბეჭდ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6" i="1" l="1"/>
  <c r="D123" i="1"/>
  <c r="D122" i="1"/>
  <c r="D118" i="1"/>
  <c r="D115" i="1"/>
  <c r="D114" i="1"/>
  <c r="D109" i="1"/>
  <c r="D108" i="1"/>
  <c r="D103" i="1"/>
  <c r="D101" i="1"/>
  <c r="D99" i="1"/>
  <c r="D98" i="1"/>
  <c r="I94" i="1"/>
  <c r="D94" i="1"/>
  <c r="D92" i="1"/>
  <c r="J91" i="1"/>
  <c r="D90" i="1"/>
  <c r="J89" i="1"/>
  <c r="D88" i="1"/>
  <c r="D85" i="1"/>
  <c r="D84" i="1"/>
  <c r="D82" i="1"/>
  <c r="D81" i="1"/>
  <c r="D79" i="1"/>
  <c r="D78" i="1"/>
  <c r="D77" i="1"/>
  <c r="D76" i="1"/>
  <c r="D75" i="1"/>
  <c r="D74" i="1"/>
  <c r="D73" i="1"/>
  <c r="D72" i="1"/>
  <c r="D71" i="1"/>
  <c r="D69" i="1"/>
  <c r="D67" i="1"/>
  <c r="D66" i="1"/>
  <c r="D64" i="1"/>
  <c r="D63" i="1"/>
  <c r="D62" i="1"/>
  <c r="D61" i="1"/>
  <c r="D60" i="1"/>
  <c r="D59" i="1"/>
  <c r="D57" i="1"/>
  <c r="D56" i="1"/>
  <c r="D53" i="1"/>
  <c r="D50" i="1"/>
  <c r="D48" i="1"/>
  <c r="D44" i="1"/>
  <c r="D42" i="1"/>
  <c r="D41" i="1"/>
  <c r="D40" i="1"/>
  <c r="D38" i="1"/>
  <c r="D37" i="1"/>
  <c r="D36" i="1"/>
  <c r="D31" i="1"/>
  <c r="D27" i="1"/>
  <c r="D23" i="1"/>
  <c r="D20" i="1"/>
  <c r="D19" i="1"/>
  <c r="D17" i="1"/>
  <c r="I16" i="1"/>
  <c r="D16" i="1"/>
  <c r="D14" i="1"/>
  <c r="D11" i="1"/>
  <c r="D126" i="1" s="1"/>
  <c r="F8" i="1" s="1"/>
</calcChain>
</file>

<file path=xl/comments1.xml><?xml version="1.0" encoding="utf-8"?>
<comments xmlns="http://schemas.openxmlformats.org/spreadsheetml/2006/main">
  <authors>
    <author>Nino Zhizhilashvili</author>
  </authors>
  <commentList>
    <comment ref="D40" authorId="0" shapeId="0">
      <text>
        <r>
          <rPr>
            <b/>
            <sz val="9"/>
            <color indexed="81"/>
            <rFont val="Tahoma"/>
            <family val="2"/>
          </rPr>
          <t>Nino Zhizhilashvili:</t>
        </r>
        <r>
          <rPr>
            <sz val="9"/>
            <color indexed="81"/>
            <rFont val="Tahoma"/>
            <family val="2"/>
          </rPr>
          <t xml:space="preserve">
10000 ლარი გადმოვიტანეთ 391-დან, 500 კი 395 დან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</rPr>
          <t>Nino Zhizhilashvili:</t>
        </r>
        <r>
          <rPr>
            <sz val="9"/>
            <color indexed="81"/>
            <rFont val="Tahoma"/>
            <family val="2"/>
          </rPr>
          <t xml:space="preserve">
50000 ლარი გადმოვიტანეთ CPV-დან: 336 (8900), 091 (10000), 189(2000), 312(3900), 249(2000), 773(1875), 243(2000) და შტატგარეშეებიდან (19325)</t>
        </r>
      </text>
    </comment>
    <comment ref="D122" authorId="0" shapeId="0">
      <text>
        <r>
          <rPr>
            <b/>
            <sz val="9"/>
            <color indexed="81"/>
            <rFont val="Tahoma"/>
            <family val="2"/>
          </rPr>
          <t>Nino Zhizhilashvili:</t>
        </r>
        <r>
          <rPr>
            <sz val="9"/>
            <color indexed="81"/>
            <rFont val="Tahoma"/>
            <family val="2"/>
          </rPr>
          <t xml:space="preserve">
3000 ლარი გადმოვიტანეთ 384-დან (1500) და შტატგარეშეებიდან (1500)</t>
        </r>
      </text>
    </comment>
  </commentList>
</comments>
</file>

<file path=xl/sharedStrings.xml><?xml version="1.0" encoding="utf-8"?>
<sst xmlns="http://schemas.openxmlformats.org/spreadsheetml/2006/main" count="548" uniqueCount="214">
  <si>
    <t>სახელმწიფო შესყიდვების 2015 წლის წლიური გეგმის  ფორმა</t>
  </si>
  <si>
    <r>
      <t>1. შედგენის თარიღი</t>
    </r>
    <r>
      <rPr>
        <i/>
        <sz val="9"/>
        <color theme="1"/>
        <rFont val="Sylfaen"/>
        <family val="1"/>
        <charset val="204"/>
      </rPr>
      <t xml:space="preserve"> 10.09.2015 წელი</t>
    </r>
  </si>
  <si>
    <r>
      <t xml:space="preserve">2. შემსყიდველი ორგანიზაციის საიდენტიფიკაციო კოდი
</t>
    </r>
    <r>
      <rPr>
        <b/>
        <i/>
        <sz val="11"/>
        <color theme="1"/>
        <rFont val="Sylfaen"/>
        <family val="1"/>
      </rPr>
      <t>205309655</t>
    </r>
  </si>
  <si>
    <t>3. შემსყიდველი ორგანიზაციის დასახელება</t>
  </si>
  <si>
    <r>
      <t xml:space="preserve">4. დაფინანსების წყარო </t>
    </r>
    <r>
      <rPr>
        <b/>
        <i/>
        <sz val="11"/>
        <color theme="1"/>
        <rFont val="Sylfaen"/>
        <family val="1"/>
      </rPr>
      <t xml:space="preserve"> სახელმწიფო ბიუჯეტი </t>
    </r>
  </si>
  <si>
    <t>5. სახელმწიფო შესყიდვების გეგმით გათვალისწინებული ჯამური თანხა დაფინანსების წყაროს შესაბამისად</t>
  </si>
  <si>
    <t>#</t>
  </si>
  <si>
    <t>დანაყოფის კოდი</t>
  </si>
  <si>
    <t>დანაყოფის დასახელება</t>
  </si>
  <si>
    <t>სავარაუდო ღირებულება</t>
  </si>
  <si>
    <t>შესყიდვის საშუალება</t>
  </si>
  <si>
    <t>შესყიდვების დაწყების სავარაუდო ვადები</t>
  </si>
  <si>
    <t>შესყიდვის ობიექტის მიწოდების სავარაუდო ვადა</t>
  </si>
  <si>
    <t>შენიშვნა</t>
  </si>
  <si>
    <t>მინუსი</t>
  </si>
  <si>
    <t>პლუსი</t>
  </si>
  <si>
    <t>03100000</t>
  </si>
  <si>
    <t>სოფლის მეურნებისა და ბაღჩეული პროდუქტები</t>
  </si>
  <si>
    <t>გამარტივებული შესყიდვა</t>
  </si>
  <si>
    <t>2015 წლის ,I- II-III -IV კვარტალი</t>
  </si>
  <si>
    <t>2015 წლის განმავლობაში</t>
  </si>
  <si>
    <r>
      <t>„სახელმწიფო შესყიდვების შესახებ” საქართველოს კანონის მე-10</t>
    </r>
    <r>
      <rPr>
        <vertAlign val="superscript"/>
        <sz val="8"/>
        <color theme="1"/>
        <rFont val="Sylfaen"/>
        <family val="1"/>
      </rPr>
      <t xml:space="preserve">1 </t>
    </r>
    <r>
      <rPr>
        <sz val="8"/>
        <color theme="1"/>
        <rFont val="Sylfaen"/>
        <family val="1"/>
      </rPr>
      <t>მუხლის მე-3 პუნქტის  “დ” ქვეპუნქტის შესაბამისად</t>
    </r>
  </si>
  <si>
    <t>03200000</t>
  </si>
  <si>
    <t>ბურღულეული, კარტოფილი, ბოსტნეული, ხილი და თხილეული</t>
  </si>
  <si>
    <t>03300000</t>
  </si>
  <si>
    <t>ფერმერული, ნანადირევი და თევზის პროდუქტები</t>
  </si>
  <si>
    <t>2015 წლის ,II-III -IV კვარტალი</t>
  </si>
  <si>
    <t>03400000</t>
  </si>
  <si>
    <t>მეტყევეობისა და ხე-ტყის პროდუქტები</t>
  </si>
  <si>
    <t>გამარტივებული ელექტრონული ტენდერი</t>
  </si>
  <si>
    <t>09100000</t>
  </si>
  <si>
    <t>საწვავი</t>
  </si>
  <si>
    <t>კონსოლიდირებული ტენდერი</t>
  </si>
  <si>
    <t>2015 წლის ,I- II-კვარტალი</t>
  </si>
  <si>
    <t>09200000</t>
  </si>
  <si>
    <t>ნავთობის, ქვანახშირისა და ზეთის პროდუქტები</t>
  </si>
  <si>
    <t>14300000</t>
  </si>
  <si>
    <t>ქიმიური და სასუქი მინერალები</t>
  </si>
  <si>
    <t>15700000</t>
  </si>
  <si>
    <t>ცხოველის საკვები</t>
  </si>
  <si>
    <t>2015 წლის ,III -IV კვარტალი</t>
  </si>
  <si>
    <t>15800000</t>
  </si>
  <si>
    <t>სხვადასხვა საკვები პროდუქტები</t>
  </si>
  <si>
    <t>2015წლის ,II-III -IV კვარტალი</t>
  </si>
  <si>
    <r>
      <t>„სახელმწიფო შესყიდვების შესახებ” საქართველოს კანონის მე-10</t>
    </r>
    <r>
      <rPr>
        <vertAlign val="superscript"/>
        <sz val="8"/>
        <rFont val="Sylfaen"/>
        <family val="1"/>
      </rPr>
      <t xml:space="preserve">1 </t>
    </r>
    <r>
      <rPr>
        <sz val="8"/>
        <rFont val="Sylfaen"/>
        <family val="1"/>
      </rPr>
      <t>მუხლის მე-3 პუნქტის  “ვ” ქვეპუნქტის შესაბამისად</t>
    </r>
  </si>
  <si>
    <t>15900000</t>
  </si>
  <si>
    <t>სასმელები, თამბაქო და მონათესავე პროდუქტები</t>
  </si>
  <si>
    <t>2015 წლის,III -IV კვარტალი</t>
  </si>
  <si>
    <t>16100000</t>
  </si>
  <si>
    <t>სასოფლო-სამეურნეო და სატყეო დანიშნულების მანქანა-დანადგარები ნიადაგის მოსამზადებლად</t>
  </si>
  <si>
    <t>16300000</t>
  </si>
  <si>
    <t>მოსავლის ასაღები მანქანები</t>
  </si>
  <si>
    <t>16400000</t>
  </si>
  <si>
    <t>შესაწამლი მანქანები სოფლის მეურნეობის ან მებახჩეობისათვის</t>
  </si>
  <si>
    <t>16800000</t>
  </si>
  <si>
    <t>სასოფლო-სამეურნეო და სატყეო დანიშნულების მანქანა-დანადგარების ნაწილები</t>
  </si>
  <si>
    <t>18400000</t>
  </si>
  <si>
    <t>სპეციალური ტანსაცმელი და აქსესუარები</t>
  </si>
  <si>
    <t>2015 წლის I-II-III, IV-კვარტალი</t>
  </si>
  <si>
    <t>18500000</t>
  </si>
  <si>
    <t>სამკაულები, საათები და მონათესავე ნივთები</t>
  </si>
  <si>
    <t>2015 წლის  II-III, IV-კვარტალი</t>
  </si>
  <si>
    <t>საქართველოს კანონი,სახელმწიფო შესყიდვების შესახებ 10პრიმა მუხლის მე-3 პუნქტის "ვ" ქვეპუნქტი</t>
  </si>
  <si>
    <t>18900000</t>
  </si>
  <si>
    <t>საბარგო ნივთები, სასარაჯო ნაკეთობები, ტომრები და ჩანთები</t>
  </si>
  <si>
    <t>2015 წლის I-II- III, IV-კვარტალი</t>
  </si>
  <si>
    <t>რეზინისა და პლასტმასის მასალები</t>
  </si>
  <si>
    <t>2015 წლის  I-II-III, IV-კვარტალი</t>
  </si>
  <si>
    <t>22100000</t>
  </si>
  <si>
    <t>ნაბეჭდი წიგნები, ბროშურები და საინფორმაციო ფურცლები</t>
  </si>
  <si>
    <t>2015 წლის  III, IV-კვარტალი</t>
  </si>
  <si>
    <t>22200000</t>
  </si>
  <si>
    <t>გაზეთები, სამეცნიერო ჟურნალები, პერიოდიკა და ჟურნალები</t>
  </si>
  <si>
    <t>ქაღალდის ან მუყაოს სარეგისტრაციო ჟურნალები/წიგნები, საბუღალტრო წიგნები და სხვა ნაბეჭდი საკანცელარიო ნივთები</t>
  </si>
  <si>
    <t>24300000</t>
  </si>
  <si>
    <t>ძირითადი არაორგანული და ორგანული ქიმიკატები</t>
  </si>
  <si>
    <t>სასუქები და ნიტროგენული ნაერთები</t>
  </si>
  <si>
    <t>24900000</t>
  </si>
  <si>
    <t>სუფთა ქიმიკატები და სხვადასხვა ქიმიური ნივთიერებების პროდუქტები</t>
  </si>
  <si>
    <t>საოფისე მანქანა-დანადგარები, აღჭურვილობა და საკანცელარიო ნივთები, კომპიუტერების პრინტერებისა და ავეჯის გარდა</t>
  </si>
  <si>
    <t>კომპიუტერული მოწყობილობები და აქსესუარები</t>
  </si>
  <si>
    <t>31100000</t>
  </si>
  <si>
    <t>ელექტროძრავები, გენერატორები და ტრანსფორმატორები</t>
  </si>
  <si>
    <t>31200000</t>
  </si>
  <si>
    <t>ელექტროენერგიის გამანაწილებელი და საკონტროლო აპარატურა</t>
  </si>
  <si>
    <t>31400000</t>
  </si>
  <si>
    <t>აკუმილატორები, დენის პირველადი წყაროები და პირველადი ელემენტები</t>
  </si>
  <si>
    <t>31700000</t>
  </si>
  <si>
    <t>ელექტრონული, ელექტრომექანიკური და ელექტროტექნიკური აქსესუარები</t>
  </si>
  <si>
    <t>32300000</t>
  </si>
  <si>
    <t>ტელე- და რადიოსიგნალის მიმღებები და აუდიო- ან ვიდეოგამოსახულების ჩამწერი ან აღწარმოების აპარატურა</t>
  </si>
  <si>
    <t>32400000</t>
  </si>
  <si>
    <t>ქსელები</t>
  </si>
  <si>
    <t>ელექტრონული ტენდერი</t>
  </si>
  <si>
    <t>ერთობლივი შესყიდვა საქართველოს სოფლის მეურნეობის მინისტრის  ბრძანების საფუძველზე N2-82;საფუძველზე</t>
  </si>
  <si>
    <t>32500000</t>
  </si>
  <si>
    <t>სატელეკომუნიკაციო მოწყობილობები და აქსესუარები</t>
  </si>
  <si>
    <t>სამედიცინო მოწყობილობები</t>
  </si>
  <si>
    <t xml:space="preserve"> ელექტრონული ტენდერი</t>
  </si>
  <si>
    <t>მრავალწლიანი შესყიდვა 2015 წლის 13 აგვისტოს №04-02/86402 წერილის საფუძველზე</t>
  </si>
  <si>
    <t>ფარმაცევტული პროდუქტები</t>
  </si>
  <si>
    <t>33700000 </t>
  </si>
  <si>
    <t>პირადი ჰიგიენის საშუალებები</t>
  </si>
  <si>
    <t>ნაწილები და აქსესუარები სატრანსპორტო საშუალებებისა და მათი ძრავებისათვის</t>
  </si>
  <si>
    <r>
      <t>„სახელმწიფო შესყიდვების შესახებ” საქართველოს კანონის მე-10</t>
    </r>
    <r>
      <rPr>
        <vertAlign val="superscript"/>
        <sz val="8"/>
        <rFont val="Sylfaen"/>
        <family val="1"/>
      </rPr>
      <t xml:space="preserve">1 </t>
    </r>
    <r>
      <rPr>
        <sz val="8"/>
        <rFont val="Sylfaen"/>
        <family val="1"/>
      </rPr>
      <t>მუხლის მე-3 პუნქტის  “თ” ქვეპუნქტის შესაბამისად</t>
    </r>
  </si>
  <si>
    <t>2015 წლის ,II -IV კვარტალი</t>
  </si>
  <si>
    <t>34900000 </t>
  </si>
  <si>
    <t>სხვადასხვა სატრანსპორტო მოწყობილობა და სათადარიგო ნაწილები</t>
  </si>
  <si>
    <t>35100000</t>
  </si>
  <si>
    <t>საგანგებო სიტუაციების დროს გამოსაყენებელი მოწყობილობები და უსაფრთხოების საშუალებები</t>
  </si>
  <si>
    <t>35800000</t>
  </si>
  <si>
    <t>ინდივიდუალური და დამხმარე მოწყობილობები</t>
  </si>
  <si>
    <t>37800000</t>
  </si>
  <si>
    <t>ხელნაკეთობები და ხელოვნების ნივთების შესაქმნელად საჭირო მასალები</t>
  </si>
  <si>
    <t>2015 წლის , II-III -IV კვარტალი</t>
  </si>
  <si>
    <t>38300000</t>
  </si>
  <si>
    <t>საზომი ხელსაწყოები</t>
  </si>
  <si>
    <t>2015 წლის III, IV-კვარტალი</t>
  </si>
  <si>
    <t>ფიზიკური მახასიათბლები და კონტროლის ხელსაწყოები</t>
  </si>
  <si>
    <t>38500000</t>
  </si>
  <si>
    <t>საკონტროლო და საცდელი აპარატურა</t>
  </si>
  <si>
    <t>38900000</t>
  </si>
  <si>
    <t>შეფასებისა და ტესტირების სხვადასხვა სახის ხელსაწყოები</t>
  </si>
  <si>
    <t>ავეჯი</t>
  </si>
  <si>
    <t>39200000</t>
  </si>
  <si>
    <t>ავეჯეულობა</t>
  </si>
  <si>
    <t>ქსოვილების ნივთები</t>
  </si>
  <si>
    <t>39700000</t>
  </si>
  <si>
    <t>საოჯახო ტექნიკა</t>
  </si>
  <si>
    <t>42100000</t>
  </si>
  <si>
    <t>დანადგარები მექანიკური წარმოებისა და გამოყენებისთვის</t>
  </si>
  <si>
    <t>42300000</t>
  </si>
  <si>
    <t>სამრეწველო ან ლაბორატორიული ქურები, ნაგვის საწვავი ღუმელები და ქურები</t>
  </si>
  <si>
    <t>42500000</t>
  </si>
  <si>
    <t>გამაგრილებელი და სავენტილაციო მოწყობილობები</t>
  </si>
  <si>
    <t>43300000</t>
  </si>
  <si>
    <t xml:space="preserve">სამშენებლო მანქანები და მოწყობილობები </t>
  </si>
  <si>
    <t>სამშენებლო მასალები და დამხმარე სამშენებლო მასალები</t>
  </si>
  <si>
    <t>44200000</t>
  </si>
  <si>
    <t>სტრუქტურული მასალები</t>
  </si>
  <si>
    <t>44300000</t>
  </si>
  <si>
    <t>კაბელები, მავთულები და მათთან დაკავშირებული მასალები</t>
  </si>
  <si>
    <t>სხვადასხვა ქარხნული წარმოების მასალა და მათთან დაკავშირებული საგნები</t>
  </si>
  <si>
    <t>ხელსაწყოები, საკეტები, გასაღებები, ანჯამები, დამჭერები, ჯაჭვები და ზამბარები/რესორები</t>
  </si>
  <si>
    <t>44600000</t>
  </si>
  <si>
    <t>ავზები, რეზერვუარები და კონტეინერები; ცენტრალური გათბობის რადიატორები და ბოილერები</t>
  </si>
  <si>
    <t>44800000</t>
  </si>
  <si>
    <t>საღებავები, ლაქები და მასტიკები</t>
  </si>
  <si>
    <t>45100000</t>
  </si>
  <si>
    <t>სამშენებლო და უბნის მოსამზადებელი სამუშაოები</t>
  </si>
  <si>
    <t>მთლიანი ან ნაწილობრივი სამშენებლო სამუშაოები და სამოქალაქო მშენებლობის სამუშაოები</t>
  </si>
  <si>
    <t>45300000</t>
  </si>
  <si>
    <t>სამშენებლო სამონტაჟო სამუშაოები</t>
  </si>
  <si>
    <r>
      <t>„სახელმწიფო შესყიდვების შესახებ” საქართველოს კანონის მე-10</t>
    </r>
    <r>
      <rPr>
        <vertAlign val="superscript"/>
        <sz val="8"/>
        <rFont val="Sylfaen"/>
        <family val="1"/>
      </rPr>
      <t xml:space="preserve">1 </t>
    </r>
    <r>
      <rPr>
        <sz val="8"/>
        <rFont val="Sylfaen"/>
        <family val="1"/>
      </rPr>
      <t>მუხლის მე-3 პუნქტის  “ა” ქვეპუნქტის შესაბამისად</t>
    </r>
  </si>
  <si>
    <t>45400000</t>
  </si>
  <si>
    <t>შენობის დასრულების სამუშაოები</t>
  </si>
  <si>
    <t>2015 წლის ,I- II- კვარტალი</t>
  </si>
  <si>
    <t>საქართველოს მთავრობის განკარგულება 29.09.2014 წლის N1741</t>
  </si>
  <si>
    <t>48300000</t>
  </si>
  <si>
    <t>დოკუმენტების, გრაფიკული გამოსახულებების შექმნის, გამოსახულების დამუშავების, დაგეგმვისა და წარმადობის გაზრდის პროგრამული პაკეტები</t>
  </si>
  <si>
    <t>„სახელმწიფო 
შესყიდვების 
შესახებ” 
საქართველოს 
კანონის მე-101 მუხლის მე-3 პუნქტის  “ზ” ქვეპუნქტის შესაბამისად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</si>
  <si>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</si>
  <si>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>50700000</t>
  </si>
  <si>
    <t>შენობის მოწყობილობების შეკეთება და ტექნიკური მომსახურება</t>
  </si>
  <si>
    <t>რესტორნებისა და კვების საწარმოების მომსახურეობები</t>
  </si>
  <si>
    <t>ტვირთის გადაზიდვისა და შენახვის მომსახურეობები</t>
  </si>
  <si>
    <t>სახმელეთო, წყლისა და საჰაერო ტრანსპორტის დამხმარე მომსახურებები</t>
  </si>
  <si>
    <t>სატელეკომუნიკაციო მომსახურებები</t>
  </si>
  <si>
    <t>N საქართველოს მთავრობის განკარგულება1805 2012 წლის 26 სექტემბერი საკომუნიკაციო მომსახურების გამარტივებული შესყიდვის(საქ. კანონი სახ.შესყ შესახებ 101 მე -3 მუხლი "დ" ქვეპუნქტი)</t>
  </si>
  <si>
    <t>სადაზღვევო და საპენსიო მომსახურებები</t>
  </si>
  <si>
    <t>საქართველოს სოფლის მეურნეობის მინისტრის 5.12.2014 წლის ბრძანება N2-240</t>
  </si>
  <si>
    <t>არქიტექტურული და მასთან დაკავშირებული მომსახურებები</t>
  </si>
  <si>
    <t>კონკურსი</t>
  </si>
  <si>
    <t>საინჟინრო მომსახურებები</t>
  </si>
  <si>
    <t>ტექნიკური შემოწმება, ანალიზი და საკონსულტაციო მომსახურებები</t>
  </si>
  <si>
    <t>ლაბორატორიული მომსახურებები</t>
  </si>
  <si>
    <t>პროგრამული უზრუნველყოფის შემუშავება და საკონსულტაციო მომსახურებები</t>
  </si>
  <si>
    <r>
      <t>„სახელმწიფო შესყიდვების შესახებ” საქართველოს კანონის მე-10</t>
    </r>
    <r>
      <rPr>
        <vertAlign val="superscript"/>
        <sz val="8"/>
        <rFont val="Sylfaen"/>
        <family val="1"/>
      </rPr>
      <t xml:space="preserve">1 </t>
    </r>
    <r>
      <rPr>
        <sz val="8"/>
        <rFont val="Sylfaen"/>
        <family val="1"/>
      </rPr>
      <t>მუხლის მე-3 პუნქტის  “დ” ქვეპუნქტის შესაბამისად</t>
    </r>
  </si>
  <si>
    <t>ინტერნეტ მომსახურებები</t>
  </si>
  <si>
    <t>2015 წლის  1-II, კვარტალი</t>
  </si>
  <si>
    <t>კომპიუტერული ქსელის მომსახურება</t>
  </si>
  <si>
    <t>2015 წლის I-II-III-IV კვარტალი</t>
  </si>
  <si>
    <t>75100000 </t>
  </si>
  <si>
    <t>ადმინისტრაციული მომსახურება</t>
  </si>
  <si>
    <t>ბურღვასთან დაკავშირებული მომსახურებები</t>
  </si>
  <si>
    <t>2015 წლის, III -IV კვარტალი</t>
  </si>
  <si>
    <t>სოფლის მეურნეობის პროდუქტების წარმოებასთან დაკავშირებული მომსახურებები</t>
  </si>
  <si>
    <t>მებაღჩეობასთან დაკავშირებული მომსახურებები</t>
  </si>
  <si>
    <t>მეფუტკრეობასთან დაკავშირებული მომსახურებები</t>
  </si>
  <si>
    <t>იურიდიული მომსახურებები</t>
  </si>
  <si>
    <t>2016 წლის განმავლობაში</t>
  </si>
  <si>
    <t>საბუღალტრო, აუდიტორული და ფისკალური მომსახურებები</t>
  </si>
  <si>
    <t>საკანცელარიო მომსახურებები</t>
  </si>
  <si>
    <t>„სახელმწიფო შესყიდვების შესახებ” საქართველოს კანონის მე-10 პრიმა მუხლის მე-3 პუნქტის  “ზ” ქვეპუნქტის შესაბამისად</t>
  </si>
  <si>
    <t>პერსონალის დაქირავებასთან დაკავშირებული მომსახურებები</t>
  </si>
  <si>
    <t>გამოძიებასთან და უსაფრთხოებასთან დაკავშირებული მომსახურებები</t>
  </si>
  <si>
    <t>ბეჭდვა და მასთან დაკავშირებული მომსახურებები</t>
  </si>
  <si>
    <t>სხვადასხვა კომერციული მომსახურება და მასთან დაკავშირებული მომსახურებები</t>
  </si>
  <si>
    <t>სატრენინგო მომსახურებები</t>
  </si>
  <si>
    <t>ჯანდაცვის სფეროს მომსახურებები</t>
  </si>
  <si>
    <t>დასუფთავება და სანიტარული მომსახურება</t>
  </si>
  <si>
    <t>ახალი ამბების სააგენტოს მომსახურებები</t>
  </si>
  <si>
    <t>სხვადასხვა მომსახურება</t>
  </si>
  <si>
    <t>შემსყიდველი ორგანიზაციის</t>
  </si>
  <si>
    <t>ხელმძღვანელი/უფლებამოსილი პირი</t>
  </si>
  <si>
    <t xml:space="preserve"> </t>
  </si>
  <si>
    <t>(ხელმოწერა)</t>
  </si>
  <si>
    <t>ფინანსური სამსახურის უფროსი</t>
  </si>
  <si>
    <t>შესყიდვების მენეჯერი</t>
  </si>
  <si>
    <r>
      <t>1. შედგენის თარიღი</t>
    </r>
    <r>
      <rPr>
        <i/>
        <sz val="9"/>
        <color theme="1"/>
        <rFont val="Sylfaen"/>
        <family val="1"/>
        <charset val="204"/>
      </rPr>
      <t xml:space="preserve"> 24.06.2015 წელი</t>
    </r>
  </si>
  <si>
    <r>
      <t xml:space="preserve">4. დაფინანსების წყარო </t>
    </r>
    <r>
      <rPr>
        <b/>
        <i/>
        <sz val="11"/>
        <color theme="1"/>
        <rFont val="Sylfaen"/>
        <family val="1"/>
      </rPr>
      <t xml:space="preserve"> გრანტი</t>
    </r>
  </si>
  <si>
    <t>34900000</t>
  </si>
  <si>
    <t>60100000</t>
  </si>
  <si>
    <t xml:space="preserve">საავტომობილო ტრანსპორტის მომსახურებები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</si>
</sst>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0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Sylfaen"/>
      <family val="1"/>
    </font>
    <font>
      <i/>
      <sz val="9"/>
      <color theme="1"/>
      <name val="Sylfaen"/>
      <family val="1"/>
    </font>
    <font>
      <i/>
      <sz val="9"/>
      <color theme="1"/>
      <name val="Sylfaen"/>
      <family val="1"/>
      <charset val="204"/>
    </font>
    <font>
      <b/>
      <i/>
      <sz val="11"/>
      <color theme="1"/>
      <name val="Sylfaen"/>
      <family val="1"/>
    </font>
    <font>
      <i/>
      <sz val="9"/>
      <color theme="1" tint="0.34998626667073579"/>
      <name val="Sylfaen"/>
      <family val="1"/>
    </font>
    <font>
      <i/>
      <sz val="11"/>
      <color theme="1"/>
      <name val="Sylfaen"/>
      <family val="1"/>
    </font>
    <font>
      <i/>
      <sz val="11"/>
      <color theme="1" tint="0.34998626667073579"/>
      <name val="Sylfaen"/>
      <family val="1"/>
    </font>
    <font>
      <i/>
      <sz val="8"/>
      <color theme="1"/>
      <name val="Sylfaen"/>
      <family val="1"/>
    </font>
    <font>
      <b/>
      <i/>
      <sz val="10"/>
      <color theme="1"/>
      <name val="Sylfaen"/>
      <family val="1"/>
    </font>
    <font>
      <b/>
      <i/>
      <sz val="8"/>
      <color theme="1"/>
      <name val="Sylfaen"/>
      <family val="1"/>
    </font>
    <font>
      <i/>
      <sz val="8"/>
      <color theme="1"/>
      <name val="Arial"/>
      <family val="2"/>
    </font>
    <font>
      <sz val="8"/>
      <color theme="1"/>
      <name val="AcadNusx"/>
    </font>
    <font>
      <sz val="8"/>
      <color theme="1"/>
      <name val="Sylfaen"/>
      <family val="1"/>
    </font>
    <font>
      <vertAlign val="superscript"/>
      <sz val="8"/>
      <color theme="1"/>
      <name val="Sylfaen"/>
      <family val="1"/>
    </font>
    <font>
      <i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8"/>
      <name val="Sylfaen"/>
      <family val="1"/>
    </font>
    <font>
      <sz val="8"/>
      <name val="AcadNusx"/>
    </font>
    <font>
      <sz val="8"/>
      <name val="Sylfaen"/>
      <family val="1"/>
    </font>
    <font>
      <vertAlign val="superscript"/>
      <sz val="8"/>
      <name val="Sylfaen"/>
      <family val="1"/>
    </font>
    <font>
      <sz val="10"/>
      <color theme="1"/>
      <name val="AcadNusx"/>
    </font>
    <font>
      <i/>
      <sz val="9"/>
      <name val="AcadNusx"/>
    </font>
    <font>
      <i/>
      <sz val="8"/>
      <name val="AcadNusx"/>
    </font>
    <font>
      <sz val="8"/>
      <name val="Arial"/>
      <family val="2"/>
    </font>
    <font>
      <sz val="10"/>
      <name val="AcadNusx"/>
    </font>
    <font>
      <sz val="8"/>
      <name val="Verdana"/>
      <family val="2"/>
      <charset val="204"/>
    </font>
    <font>
      <sz val="8"/>
      <color theme="1"/>
      <name val="Verdana"/>
      <family val="2"/>
      <charset val="204"/>
    </font>
    <font>
      <i/>
      <sz val="10"/>
      <name val="Arial"/>
      <family val="2"/>
    </font>
    <font>
      <i/>
      <sz val="10"/>
      <name val="AcadNusx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Sylfae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i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33">
    <xf numFmtId="0" fontId="0" fillId="0" borderId="0" xfId="0"/>
    <xf numFmtId="0" fontId="0" fillId="0" borderId="0" xfId="0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" xfId="1" applyFont="1" applyFill="1" applyBorder="1" applyAlignment="1">
      <alignment horizontal="center" wrapText="1"/>
    </xf>
    <xf numFmtId="0" fontId="13" fillId="2" borderId="1" xfId="1" applyFont="1" applyFill="1" applyBorder="1" applyAlignment="1">
      <alignment horizontal="center" wrapText="1"/>
    </xf>
    <xf numFmtId="0" fontId="15" fillId="2" borderId="13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5" xfId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4" fontId="14" fillId="0" borderId="1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/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/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/>
    <xf numFmtId="0" fontId="21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3" xfId="1" applyFont="1" applyFill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vertical="center" wrapText="1"/>
    </xf>
    <xf numFmtId="49" fontId="20" fillId="0" borderId="18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" fontId="20" fillId="0" borderId="8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49" fontId="20" fillId="0" borderId="14" xfId="0" applyNumberFormat="1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/>
    <xf numFmtId="0" fontId="26" fillId="0" borderId="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" xfId="0" applyFont="1" applyFill="1" applyBorder="1" applyAlignment="1"/>
    <xf numFmtId="0" fontId="27" fillId="0" borderId="1" xfId="0" applyFont="1" applyFill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 wrapText="1"/>
    </xf>
    <xf numFmtId="0" fontId="20" fillId="0" borderId="13" xfId="0" applyFont="1" applyFill="1" applyBorder="1" applyAlignment="1"/>
    <xf numFmtId="0" fontId="20" fillId="0" borderId="1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wrapText="1"/>
    </xf>
    <xf numFmtId="4" fontId="20" fillId="0" borderId="1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/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3" fillId="0" borderId="1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4" fontId="0" fillId="0" borderId="1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19" fillId="2" borderId="14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top" wrapText="1"/>
    </xf>
    <xf numFmtId="4" fontId="32" fillId="0" borderId="11" xfId="0" applyNumberFormat="1" applyFont="1" applyFill="1" applyBorder="1" applyAlignment="1">
      <alignment horizontal="center" vertical="center"/>
    </xf>
    <xf numFmtId="4" fontId="0" fillId="0" borderId="12" xfId="0" applyNumberFormat="1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0" fontId="16" fillId="0" borderId="0" xfId="1" applyFont="1" applyFill="1" applyAlignment="1"/>
    <xf numFmtId="0" fontId="16" fillId="2" borderId="0" xfId="1" applyFont="1" applyFill="1" applyAlignment="1">
      <alignment wrapText="1"/>
    </xf>
    <xf numFmtId="0" fontId="35" fillId="2" borderId="0" xfId="1" applyFont="1" applyFill="1" applyAlignment="1">
      <alignment horizontal="center"/>
    </xf>
    <xf numFmtId="0" fontId="36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14" fillId="2" borderId="0" xfId="0" applyFont="1" applyFill="1" applyBorder="1" applyAlignment="1">
      <alignment vertical="center"/>
    </xf>
    <xf numFmtId="0" fontId="16" fillId="0" borderId="24" xfId="1" applyFont="1" applyFill="1" applyBorder="1" applyAlignment="1"/>
    <xf numFmtId="0" fontId="35" fillId="2" borderId="24" xfId="1" applyFont="1" applyFill="1" applyBorder="1" applyAlignment="1">
      <alignment horizontal="center"/>
    </xf>
    <xf numFmtId="0" fontId="16" fillId="0" borderId="0" xfId="1" applyFont="1" applyFill="1" applyAlignment="1">
      <alignment horizontal="justify"/>
    </xf>
    <xf numFmtId="0" fontId="35" fillId="2" borderId="0" xfId="1" applyFont="1" applyFill="1" applyAlignment="1">
      <alignment wrapText="1"/>
    </xf>
    <xf numFmtId="4" fontId="36" fillId="2" borderId="0" xfId="0" applyNumberFormat="1" applyFont="1" applyFill="1" applyAlignment="1">
      <alignment horizontal="center"/>
    </xf>
    <xf numFmtId="0" fontId="16" fillId="0" borderId="0" xfId="1" applyFont="1" applyFill="1" applyAlignment="1">
      <alignment horizontal="left"/>
    </xf>
    <xf numFmtId="0" fontId="16" fillId="2" borderId="0" xfId="1" applyFont="1" applyFill="1" applyAlignment="1">
      <alignment horizontal="left" wrapText="1"/>
    </xf>
    <xf numFmtId="0" fontId="16" fillId="0" borderId="24" xfId="1" applyFont="1" applyFill="1" applyBorder="1" applyAlignment="1">
      <alignment horizontal="justify"/>
    </xf>
    <xf numFmtId="0" fontId="16" fillId="0" borderId="0" xfId="1" applyFont="1" applyFill="1" applyBorder="1" applyAlignment="1">
      <alignment horizontal="justify"/>
    </xf>
    <xf numFmtId="0" fontId="35" fillId="2" borderId="0" xfId="1" applyFont="1" applyFill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0" fontId="37" fillId="0" borderId="0" xfId="1" applyFont="1" applyFill="1" applyAlignment="1">
      <alignment horizontal="justify"/>
    </xf>
    <xf numFmtId="0" fontId="1" fillId="2" borderId="0" xfId="1" applyFont="1" applyFill="1" applyAlignment="1">
      <alignment wrapText="1"/>
    </xf>
    <xf numFmtId="0" fontId="1" fillId="2" borderId="0" xfId="1" applyFont="1" applyFill="1" applyAlignment="1">
      <alignment horizontal="center"/>
    </xf>
    <xf numFmtId="0" fontId="38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/>
    </xf>
    <xf numFmtId="0" fontId="39" fillId="2" borderId="0" xfId="0" applyFont="1" applyFill="1" applyBorder="1" applyAlignment="1">
      <alignment vertical="center"/>
    </xf>
    <xf numFmtId="0" fontId="28" fillId="0" borderId="0" xfId="0" applyFont="1"/>
    <xf numFmtId="0" fontId="40" fillId="0" borderId="0" xfId="0" applyFont="1" applyFill="1" applyAlignment="1">
      <alignment horizontal="center" vertical="center" wrapText="1"/>
    </xf>
    <xf numFmtId="0" fontId="38" fillId="2" borderId="0" xfId="0" applyFont="1" applyFill="1"/>
    <xf numFmtId="0" fontId="38" fillId="0" borderId="0" xfId="0" applyFont="1" applyFill="1" applyAlignment="1">
      <alignment wrapText="1"/>
    </xf>
    <xf numFmtId="4" fontId="38" fillId="2" borderId="0" xfId="0" applyNumberFormat="1" applyFont="1" applyFill="1"/>
    <xf numFmtId="4" fontId="38" fillId="2" borderId="0" xfId="0" applyNumberFormat="1" applyFont="1" applyFill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41" fillId="0" borderId="0" xfId="0" applyFont="1" applyBorder="1"/>
    <xf numFmtId="0" fontId="42" fillId="0" borderId="0" xfId="0" applyFont="1" applyFill="1" applyBorder="1"/>
    <xf numFmtId="0" fontId="42" fillId="0" borderId="0" xfId="0" applyFont="1" applyBorder="1"/>
    <xf numFmtId="0" fontId="13" fillId="2" borderId="14" xfId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/>
    </xf>
    <xf numFmtId="0" fontId="41" fillId="0" borderId="1" xfId="0" applyFont="1" applyBorder="1"/>
    <xf numFmtId="0" fontId="42" fillId="0" borderId="25" xfId="0" applyFont="1" applyFill="1" applyBorder="1"/>
    <xf numFmtId="0" fontId="42" fillId="0" borderId="1" xfId="0" applyFont="1" applyBorder="1"/>
    <xf numFmtId="0" fontId="42" fillId="0" borderId="25" xfId="0" applyFont="1" applyBorder="1"/>
    <xf numFmtId="0" fontId="0" fillId="0" borderId="1" xfId="0" applyBorder="1"/>
    <xf numFmtId="0" fontId="0" fillId="0" borderId="25" xfId="0" applyBorder="1"/>
    <xf numFmtId="4" fontId="0" fillId="0" borderId="0" xfId="0" applyNumberFormat="1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1" fillId="0" borderId="13" xfId="1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4" fontId="14" fillId="0" borderId="13" xfId="0" applyNumberFormat="1" applyFont="1" applyFill="1" applyBorder="1" applyAlignment="1">
      <alignment horizontal="center" vertical="center"/>
    </xf>
    <xf numFmtId="4" fontId="14" fillId="0" borderId="14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 applyProtection="1">
      <alignment horizontal="left" vertical="center" wrapText="1"/>
    </xf>
    <xf numFmtId="0" fontId="18" fillId="0" borderId="14" xfId="0" applyFont="1" applyFill="1" applyBorder="1" applyAlignment="1" applyProtection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/>
    </xf>
    <xf numFmtId="49" fontId="20" fillId="0" borderId="14" xfId="0" applyNumberFormat="1" applyFont="1" applyFill="1" applyBorder="1" applyAlignment="1">
      <alignment horizontal="center" vertical="center"/>
    </xf>
    <xf numFmtId="0" fontId="21" fillId="0" borderId="15" xfId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4" fontId="20" fillId="0" borderId="13" xfId="0" applyNumberFormat="1" applyFont="1" applyFill="1" applyBorder="1" applyAlignment="1">
      <alignment horizontal="center" vertical="center"/>
    </xf>
    <xf numFmtId="4" fontId="20" fillId="0" borderId="14" xfId="0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20" fillId="0" borderId="13" xfId="0" applyNumberFormat="1" applyFont="1" applyFill="1" applyBorder="1" applyAlignment="1">
      <alignment horizontal="center" vertical="center"/>
    </xf>
    <xf numFmtId="2" fontId="20" fillId="0" borderId="14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4" fontId="43" fillId="0" borderId="13" xfId="0" applyNumberFormat="1" applyFont="1" applyFill="1" applyBorder="1" applyAlignment="1">
      <alignment horizontal="center" vertical="center"/>
    </xf>
    <xf numFmtId="4" fontId="43" fillId="0" borderId="14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304800" cy="628650"/>
    <xdr:sp macro="" textlink="">
      <xdr:nvSpPr>
        <xdr:cNvPr id="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57150</xdr:colOff>
      <xdr:row>17</xdr:row>
      <xdr:rowOff>276225</xdr:rowOff>
    </xdr:from>
    <xdr:ext cx="304800" cy="304800"/>
    <xdr:sp macro="" textlink="">
      <xdr:nvSpPr>
        <xdr:cNvPr id="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14325" y="588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628650"/>
    <xdr:sp macro="" textlink="">
      <xdr:nvSpPr>
        <xdr:cNvPr id="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628650"/>
    <xdr:sp macro="" textlink="">
      <xdr:nvSpPr>
        <xdr:cNvPr id="1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57150</xdr:rowOff>
    </xdr:from>
    <xdr:ext cx="304800" cy="304800"/>
    <xdr:sp macro="" textlink="">
      <xdr:nvSpPr>
        <xdr:cNvPr id="1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68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628650"/>
    <xdr:sp macro="" textlink="">
      <xdr:nvSpPr>
        <xdr:cNvPr id="1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257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57150</xdr:rowOff>
    </xdr:from>
    <xdr:ext cx="304800" cy="304800"/>
    <xdr:sp macro="" textlink="">
      <xdr:nvSpPr>
        <xdr:cNvPr id="1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1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57150</xdr:rowOff>
    </xdr:from>
    <xdr:ext cx="304800" cy="304800"/>
    <xdr:sp macro="" textlink="">
      <xdr:nvSpPr>
        <xdr:cNvPr id="1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723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ka-GE"/>
        </a:p>
        <a:p>
          <a:r>
            <a:rPr lang="ka-GE"/>
            <a:t>5</a:t>
          </a:r>
          <a:endParaRPr lang="en-US"/>
        </a:p>
      </xdr:txBody>
    </xdr:sp>
    <xdr:clientData/>
  </xdr:oneCellAnchor>
  <xdr:oneCellAnchor>
    <xdr:from>
      <xdr:col>0</xdr:col>
      <xdr:colOff>0</xdr:colOff>
      <xdr:row>47</xdr:row>
      <xdr:rowOff>0</xdr:rowOff>
    </xdr:from>
    <xdr:ext cx="304800" cy="628650"/>
    <xdr:sp macro="" textlink="">
      <xdr:nvSpPr>
        <xdr:cNvPr id="2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0316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</xdr:row>
      <xdr:rowOff>57150</xdr:rowOff>
    </xdr:from>
    <xdr:ext cx="304800" cy="304800"/>
    <xdr:sp macro="" textlink="">
      <xdr:nvSpPr>
        <xdr:cNvPr id="2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162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628650"/>
    <xdr:sp macro="" textlink="">
      <xdr:nvSpPr>
        <xdr:cNvPr id="2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2631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57150</xdr:rowOff>
    </xdr:from>
    <xdr:ext cx="304800" cy="304800"/>
    <xdr:sp macro="" textlink="">
      <xdr:nvSpPr>
        <xdr:cNvPr id="2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312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95250</xdr:rowOff>
    </xdr:from>
    <xdr:ext cx="304800" cy="628650"/>
    <xdr:sp macro="" textlink="">
      <xdr:nvSpPr>
        <xdr:cNvPr id="2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58984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57150</xdr:rowOff>
    </xdr:from>
    <xdr:ext cx="304800" cy="304800"/>
    <xdr:sp macro="" textlink="">
      <xdr:nvSpPr>
        <xdr:cNvPr id="2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628650"/>
    <xdr:sp macro="" textlink="">
      <xdr:nvSpPr>
        <xdr:cNvPr id="2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69271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</xdr:row>
      <xdr:rowOff>57150</xdr:rowOff>
    </xdr:from>
    <xdr:ext cx="304800" cy="304800"/>
    <xdr:sp macro="" textlink="">
      <xdr:nvSpPr>
        <xdr:cNvPr id="2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727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628650"/>
    <xdr:sp macro="" textlink="">
      <xdr:nvSpPr>
        <xdr:cNvPr id="2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85750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4800"/>
    <xdr:sp macro="" textlink="">
      <xdr:nvSpPr>
        <xdr:cNvPr id="2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005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3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04800"/>
    <xdr:sp macro="" textlink="">
      <xdr:nvSpPr>
        <xdr:cNvPr id="3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3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57150</xdr:rowOff>
    </xdr:from>
    <xdr:ext cx="304800" cy="304800"/>
    <xdr:sp macro="" textlink="">
      <xdr:nvSpPr>
        <xdr:cNvPr id="3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628650"/>
    <xdr:sp macro="" textlink="">
      <xdr:nvSpPr>
        <xdr:cNvPr id="3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46329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</xdr:row>
      <xdr:rowOff>57150</xdr:rowOff>
    </xdr:from>
    <xdr:ext cx="304800" cy="304800"/>
    <xdr:sp macro="" textlink="">
      <xdr:nvSpPr>
        <xdr:cNvPr id="3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</xdr:row>
      <xdr:rowOff>561975</xdr:rowOff>
    </xdr:from>
    <xdr:ext cx="304800" cy="628650"/>
    <xdr:sp macro="" textlink="">
      <xdr:nvSpPr>
        <xdr:cNvPr id="3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40062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3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57150</xdr:rowOff>
    </xdr:from>
    <xdr:ext cx="304800" cy="304800"/>
    <xdr:sp macro="" textlink="">
      <xdr:nvSpPr>
        <xdr:cNvPr id="3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57150</xdr:rowOff>
    </xdr:from>
    <xdr:ext cx="304800" cy="304800"/>
    <xdr:sp macro="" textlink="">
      <xdr:nvSpPr>
        <xdr:cNvPr id="3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796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57150</xdr:rowOff>
    </xdr:from>
    <xdr:ext cx="304800" cy="304800"/>
    <xdr:sp macro="" textlink="">
      <xdr:nvSpPr>
        <xdr:cNvPr id="4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268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57150</xdr:rowOff>
    </xdr:from>
    <xdr:ext cx="304800" cy="304800"/>
    <xdr:sp macro="" textlink="">
      <xdr:nvSpPr>
        <xdr:cNvPr id="4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57150</xdr:rowOff>
    </xdr:from>
    <xdr:ext cx="304800" cy="304800"/>
    <xdr:sp macro="" textlink="">
      <xdr:nvSpPr>
        <xdr:cNvPr id="4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863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57150</xdr:rowOff>
    </xdr:from>
    <xdr:ext cx="304800" cy="304800"/>
    <xdr:sp macro="" textlink="">
      <xdr:nvSpPr>
        <xdr:cNvPr id="4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048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04800"/>
    <xdr:sp macro="" textlink="">
      <xdr:nvSpPr>
        <xdr:cNvPr id="4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</xdr:row>
      <xdr:rowOff>57150</xdr:rowOff>
    </xdr:from>
    <xdr:ext cx="304800" cy="304800"/>
    <xdr:sp macro="" textlink="">
      <xdr:nvSpPr>
        <xdr:cNvPr id="4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628650"/>
    <xdr:sp macro="" textlink="">
      <xdr:nvSpPr>
        <xdr:cNvPr id="4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57150</xdr:rowOff>
    </xdr:from>
    <xdr:ext cx="304800" cy="304800"/>
    <xdr:sp macro="" textlink="">
      <xdr:nvSpPr>
        <xdr:cNvPr id="4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4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4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5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628650"/>
    <xdr:sp macro="" textlink="">
      <xdr:nvSpPr>
        <xdr:cNvPr id="5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5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5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5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5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5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5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628650"/>
    <xdr:sp macro="" textlink="">
      <xdr:nvSpPr>
        <xdr:cNvPr id="5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57150</xdr:rowOff>
    </xdr:from>
    <xdr:ext cx="304800" cy="304800"/>
    <xdr:sp macro="" textlink="">
      <xdr:nvSpPr>
        <xdr:cNvPr id="5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68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628650"/>
    <xdr:sp macro="" textlink="">
      <xdr:nvSpPr>
        <xdr:cNvPr id="6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257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57150</xdr:rowOff>
    </xdr:from>
    <xdr:ext cx="304800" cy="304800"/>
    <xdr:sp macro="" textlink="">
      <xdr:nvSpPr>
        <xdr:cNvPr id="6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6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57150</xdr:rowOff>
    </xdr:from>
    <xdr:ext cx="304800" cy="304800"/>
    <xdr:sp macro="" textlink="">
      <xdr:nvSpPr>
        <xdr:cNvPr id="6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723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628650"/>
    <xdr:sp macro="" textlink="">
      <xdr:nvSpPr>
        <xdr:cNvPr id="6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0316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</xdr:row>
      <xdr:rowOff>57150</xdr:rowOff>
    </xdr:from>
    <xdr:ext cx="304800" cy="304800"/>
    <xdr:sp macro="" textlink="">
      <xdr:nvSpPr>
        <xdr:cNvPr id="6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162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628650"/>
    <xdr:sp macro="" textlink="">
      <xdr:nvSpPr>
        <xdr:cNvPr id="6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2631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57150</xdr:rowOff>
    </xdr:from>
    <xdr:ext cx="304800" cy="304800"/>
    <xdr:sp macro="" textlink="">
      <xdr:nvSpPr>
        <xdr:cNvPr id="6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312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66675</xdr:colOff>
      <xdr:row>56</xdr:row>
      <xdr:rowOff>180975</xdr:rowOff>
    </xdr:from>
    <xdr:ext cx="304800" cy="628650"/>
    <xdr:sp macro="" textlink="">
      <xdr:nvSpPr>
        <xdr:cNvPr id="6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6675" y="256889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55</xdr:row>
      <xdr:rowOff>57150</xdr:rowOff>
    </xdr:from>
    <xdr:ext cx="304800" cy="304800"/>
    <xdr:sp macro="" textlink="">
      <xdr:nvSpPr>
        <xdr:cNvPr id="6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628650"/>
    <xdr:sp macro="" textlink="">
      <xdr:nvSpPr>
        <xdr:cNvPr id="7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69271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</xdr:row>
      <xdr:rowOff>57150</xdr:rowOff>
    </xdr:from>
    <xdr:ext cx="304800" cy="304800"/>
    <xdr:sp macro="" textlink="">
      <xdr:nvSpPr>
        <xdr:cNvPr id="7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727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628650"/>
    <xdr:sp macro="" textlink="">
      <xdr:nvSpPr>
        <xdr:cNvPr id="7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88702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4800"/>
    <xdr:sp macro="" textlink="">
      <xdr:nvSpPr>
        <xdr:cNvPr id="7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005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7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04800"/>
    <xdr:sp macro="" textlink="">
      <xdr:nvSpPr>
        <xdr:cNvPr id="7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7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57150</xdr:rowOff>
    </xdr:from>
    <xdr:ext cx="304800" cy="304800"/>
    <xdr:sp macro="" textlink="">
      <xdr:nvSpPr>
        <xdr:cNvPr id="7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628650"/>
    <xdr:sp macro="" textlink="">
      <xdr:nvSpPr>
        <xdr:cNvPr id="7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46329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</xdr:row>
      <xdr:rowOff>57150</xdr:rowOff>
    </xdr:from>
    <xdr:ext cx="304800" cy="304800"/>
    <xdr:sp macro="" textlink="">
      <xdr:nvSpPr>
        <xdr:cNvPr id="7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</xdr:row>
      <xdr:rowOff>561975</xdr:rowOff>
    </xdr:from>
    <xdr:ext cx="304800" cy="628650"/>
    <xdr:sp macro="" textlink="">
      <xdr:nvSpPr>
        <xdr:cNvPr id="8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40062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8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57150</xdr:rowOff>
    </xdr:from>
    <xdr:ext cx="304800" cy="304800"/>
    <xdr:sp macro="" textlink="">
      <xdr:nvSpPr>
        <xdr:cNvPr id="8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438150</xdr:rowOff>
    </xdr:from>
    <xdr:ext cx="304800" cy="304800"/>
    <xdr:sp macro="" textlink="">
      <xdr:nvSpPr>
        <xdr:cNvPr id="8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834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57150</xdr:rowOff>
    </xdr:from>
    <xdr:ext cx="304800" cy="304800"/>
    <xdr:sp macro="" textlink="">
      <xdr:nvSpPr>
        <xdr:cNvPr id="8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268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57150</xdr:rowOff>
    </xdr:from>
    <xdr:ext cx="304800" cy="304800"/>
    <xdr:sp macro="" textlink="">
      <xdr:nvSpPr>
        <xdr:cNvPr id="8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57150</xdr:rowOff>
    </xdr:from>
    <xdr:ext cx="304800" cy="304800"/>
    <xdr:sp macro="" textlink="">
      <xdr:nvSpPr>
        <xdr:cNvPr id="8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863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57150</xdr:rowOff>
    </xdr:from>
    <xdr:ext cx="304800" cy="304800"/>
    <xdr:sp macro="" textlink="">
      <xdr:nvSpPr>
        <xdr:cNvPr id="8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048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04800"/>
    <xdr:sp macro="" textlink="">
      <xdr:nvSpPr>
        <xdr:cNvPr id="8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</xdr:row>
      <xdr:rowOff>57150</xdr:rowOff>
    </xdr:from>
    <xdr:ext cx="304800" cy="304800"/>
    <xdr:sp macro="" textlink="">
      <xdr:nvSpPr>
        <xdr:cNvPr id="8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628650"/>
    <xdr:sp macro="" textlink="">
      <xdr:nvSpPr>
        <xdr:cNvPr id="9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03155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628650"/>
    <xdr:sp macro="" textlink="">
      <xdr:nvSpPr>
        <xdr:cNvPr id="9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57150</xdr:rowOff>
    </xdr:from>
    <xdr:ext cx="304800" cy="304800"/>
    <xdr:sp macro="" textlink="">
      <xdr:nvSpPr>
        <xdr:cNvPr id="9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9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9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9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628650"/>
    <xdr:sp macro="" textlink="">
      <xdr:nvSpPr>
        <xdr:cNvPr id="9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9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9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9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0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0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628650"/>
    <xdr:sp macro="" textlink="">
      <xdr:nvSpPr>
        <xdr:cNvPr id="10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57150</xdr:rowOff>
    </xdr:from>
    <xdr:ext cx="304800" cy="304800"/>
    <xdr:sp macro="" textlink="">
      <xdr:nvSpPr>
        <xdr:cNvPr id="10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68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628650"/>
    <xdr:sp macro="" textlink="">
      <xdr:nvSpPr>
        <xdr:cNvPr id="10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257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57150</xdr:rowOff>
    </xdr:from>
    <xdr:ext cx="304800" cy="304800"/>
    <xdr:sp macro="" textlink="">
      <xdr:nvSpPr>
        <xdr:cNvPr id="10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10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57150</xdr:rowOff>
    </xdr:from>
    <xdr:ext cx="304800" cy="304800"/>
    <xdr:sp macro="" textlink="">
      <xdr:nvSpPr>
        <xdr:cNvPr id="10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723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628650"/>
    <xdr:sp macro="" textlink="">
      <xdr:nvSpPr>
        <xdr:cNvPr id="10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0316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</xdr:row>
      <xdr:rowOff>57150</xdr:rowOff>
    </xdr:from>
    <xdr:ext cx="304800" cy="304800"/>
    <xdr:sp macro="" textlink="">
      <xdr:nvSpPr>
        <xdr:cNvPr id="11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162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628650"/>
    <xdr:sp macro="" textlink="">
      <xdr:nvSpPr>
        <xdr:cNvPr id="11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2631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57150</xdr:rowOff>
    </xdr:from>
    <xdr:ext cx="304800" cy="304800"/>
    <xdr:sp macro="" textlink="">
      <xdr:nvSpPr>
        <xdr:cNvPr id="11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312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628650"/>
    <xdr:sp macro="" textlink="">
      <xdr:nvSpPr>
        <xdr:cNvPr id="11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5212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57150</xdr:rowOff>
    </xdr:from>
    <xdr:ext cx="304800" cy="304800"/>
    <xdr:sp macro="" textlink="">
      <xdr:nvSpPr>
        <xdr:cNvPr id="11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628650"/>
    <xdr:sp macro="" textlink="">
      <xdr:nvSpPr>
        <xdr:cNvPr id="11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69271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</xdr:row>
      <xdr:rowOff>57150</xdr:rowOff>
    </xdr:from>
    <xdr:ext cx="304800" cy="304800"/>
    <xdr:sp macro="" textlink="">
      <xdr:nvSpPr>
        <xdr:cNvPr id="11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727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628650"/>
    <xdr:sp macro="" textlink="">
      <xdr:nvSpPr>
        <xdr:cNvPr id="11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85750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4800"/>
    <xdr:sp macro="" textlink="">
      <xdr:nvSpPr>
        <xdr:cNvPr id="11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005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11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04800"/>
    <xdr:sp macro="" textlink="">
      <xdr:nvSpPr>
        <xdr:cNvPr id="12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12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57150</xdr:rowOff>
    </xdr:from>
    <xdr:ext cx="304800" cy="304800"/>
    <xdr:sp macro="" textlink="">
      <xdr:nvSpPr>
        <xdr:cNvPr id="12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628650"/>
    <xdr:sp macro="" textlink="">
      <xdr:nvSpPr>
        <xdr:cNvPr id="12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46329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</xdr:row>
      <xdr:rowOff>57150</xdr:rowOff>
    </xdr:from>
    <xdr:ext cx="304800" cy="304800"/>
    <xdr:sp macro="" textlink="">
      <xdr:nvSpPr>
        <xdr:cNvPr id="12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</xdr:row>
      <xdr:rowOff>561975</xdr:rowOff>
    </xdr:from>
    <xdr:ext cx="304800" cy="628650"/>
    <xdr:sp macro="" textlink="">
      <xdr:nvSpPr>
        <xdr:cNvPr id="12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40062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2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57150</xdr:rowOff>
    </xdr:from>
    <xdr:ext cx="304800" cy="304800"/>
    <xdr:sp macro="" textlink="">
      <xdr:nvSpPr>
        <xdr:cNvPr id="12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57150</xdr:rowOff>
    </xdr:from>
    <xdr:ext cx="304800" cy="304800"/>
    <xdr:sp macro="" textlink="">
      <xdr:nvSpPr>
        <xdr:cNvPr id="12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796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57150</xdr:rowOff>
    </xdr:from>
    <xdr:ext cx="304800" cy="304800"/>
    <xdr:sp macro="" textlink="">
      <xdr:nvSpPr>
        <xdr:cNvPr id="12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268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57150</xdr:rowOff>
    </xdr:from>
    <xdr:ext cx="304800" cy="304800"/>
    <xdr:sp macro="" textlink="">
      <xdr:nvSpPr>
        <xdr:cNvPr id="13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57150</xdr:rowOff>
    </xdr:from>
    <xdr:ext cx="304800" cy="304800"/>
    <xdr:sp macro="" textlink="">
      <xdr:nvSpPr>
        <xdr:cNvPr id="13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863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57150</xdr:rowOff>
    </xdr:from>
    <xdr:ext cx="304800" cy="304800"/>
    <xdr:sp macro="" textlink="">
      <xdr:nvSpPr>
        <xdr:cNvPr id="13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048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04800"/>
    <xdr:sp macro="" textlink="">
      <xdr:nvSpPr>
        <xdr:cNvPr id="13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</xdr:row>
      <xdr:rowOff>57150</xdr:rowOff>
    </xdr:from>
    <xdr:ext cx="304800" cy="304800"/>
    <xdr:sp macro="" textlink="">
      <xdr:nvSpPr>
        <xdr:cNvPr id="13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628650"/>
    <xdr:sp macro="" textlink="">
      <xdr:nvSpPr>
        <xdr:cNvPr id="13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57150</xdr:rowOff>
    </xdr:from>
    <xdr:ext cx="304800" cy="304800"/>
    <xdr:sp macro="" textlink="">
      <xdr:nvSpPr>
        <xdr:cNvPr id="13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3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3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3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628650"/>
    <xdr:sp macro="" textlink="">
      <xdr:nvSpPr>
        <xdr:cNvPr id="14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4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4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4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4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4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628650"/>
    <xdr:sp macro="" textlink="">
      <xdr:nvSpPr>
        <xdr:cNvPr id="14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57150</xdr:rowOff>
    </xdr:from>
    <xdr:ext cx="304800" cy="304800"/>
    <xdr:sp macro="" textlink="">
      <xdr:nvSpPr>
        <xdr:cNvPr id="14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68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628650"/>
    <xdr:sp macro="" textlink="">
      <xdr:nvSpPr>
        <xdr:cNvPr id="14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257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57150</xdr:rowOff>
    </xdr:from>
    <xdr:ext cx="304800" cy="304800"/>
    <xdr:sp macro="" textlink="">
      <xdr:nvSpPr>
        <xdr:cNvPr id="15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15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57150</xdr:rowOff>
    </xdr:from>
    <xdr:ext cx="304800" cy="304800"/>
    <xdr:sp macro="" textlink="">
      <xdr:nvSpPr>
        <xdr:cNvPr id="15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723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628650"/>
    <xdr:sp macro="" textlink="">
      <xdr:nvSpPr>
        <xdr:cNvPr id="15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0316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</xdr:row>
      <xdr:rowOff>57150</xdr:rowOff>
    </xdr:from>
    <xdr:ext cx="304800" cy="304800"/>
    <xdr:sp macro="" textlink="">
      <xdr:nvSpPr>
        <xdr:cNvPr id="15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162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628650"/>
    <xdr:sp macro="" textlink="">
      <xdr:nvSpPr>
        <xdr:cNvPr id="15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2631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57150</xdr:rowOff>
    </xdr:from>
    <xdr:ext cx="304800" cy="304800"/>
    <xdr:sp macro="" textlink="">
      <xdr:nvSpPr>
        <xdr:cNvPr id="15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312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628650"/>
    <xdr:sp macro="" textlink="">
      <xdr:nvSpPr>
        <xdr:cNvPr id="15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5212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55</xdr:row>
      <xdr:rowOff>57150</xdr:rowOff>
    </xdr:from>
    <xdr:ext cx="304800" cy="304800"/>
    <xdr:sp macro="" textlink="">
      <xdr:nvSpPr>
        <xdr:cNvPr id="15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628650"/>
    <xdr:sp macro="" textlink="">
      <xdr:nvSpPr>
        <xdr:cNvPr id="15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69271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</xdr:row>
      <xdr:rowOff>57150</xdr:rowOff>
    </xdr:from>
    <xdr:ext cx="304800" cy="304800"/>
    <xdr:sp macro="" textlink="">
      <xdr:nvSpPr>
        <xdr:cNvPr id="16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727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628650"/>
    <xdr:sp macro="" textlink="">
      <xdr:nvSpPr>
        <xdr:cNvPr id="16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88702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4800"/>
    <xdr:sp macro="" textlink="">
      <xdr:nvSpPr>
        <xdr:cNvPr id="16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005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16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04800"/>
    <xdr:sp macro="" textlink="">
      <xdr:nvSpPr>
        <xdr:cNvPr id="16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628650"/>
    <xdr:sp macro="" textlink="">
      <xdr:nvSpPr>
        <xdr:cNvPr id="16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57150</xdr:rowOff>
    </xdr:from>
    <xdr:ext cx="304800" cy="304800"/>
    <xdr:sp macro="" textlink="">
      <xdr:nvSpPr>
        <xdr:cNvPr id="16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628650"/>
    <xdr:sp macro="" textlink="">
      <xdr:nvSpPr>
        <xdr:cNvPr id="16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46329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</xdr:row>
      <xdr:rowOff>57150</xdr:rowOff>
    </xdr:from>
    <xdr:ext cx="304800" cy="304800"/>
    <xdr:sp macro="" textlink="">
      <xdr:nvSpPr>
        <xdr:cNvPr id="16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</xdr:row>
      <xdr:rowOff>561975</xdr:rowOff>
    </xdr:from>
    <xdr:ext cx="304800" cy="628650"/>
    <xdr:sp macro="" textlink="">
      <xdr:nvSpPr>
        <xdr:cNvPr id="16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40062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7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57150</xdr:rowOff>
    </xdr:from>
    <xdr:ext cx="304800" cy="304800"/>
    <xdr:sp macro="" textlink="">
      <xdr:nvSpPr>
        <xdr:cNvPr id="17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438150</xdr:rowOff>
    </xdr:from>
    <xdr:ext cx="304800" cy="304800"/>
    <xdr:sp macro="" textlink="">
      <xdr:nvSpPr>
        <xdr:cNvPr id="17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834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57150</xdr:rowOff>
    </xdr:from>
    <xdr:ext cx="304800" cy="304800"/>
    <xdr:sp macro="" textlink="">
      <xdr:nvSpPr>
        <xdr:cNvPr id="17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268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57150</xdr:rowOff>
    </xdr:from>
    <xdr:ext cx="304800" cy="304800"/>
    <xdr:sp macro="" textlink="">
      <xdr:nvSpPr>
        <xdr:cNvPr id="17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57150</xdr:rowOff>
    </xdr:from>
    <xdr:ext cx="304800" cy="304800"/>
    <xdr:sp macro="" textlink="">
      <xdr:nvSpPr>
        <xdr:cNvPr id="17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2863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57150</xdr:rowOff>
    </xdr:from>
    <xdr:ext cx="304800" cy="304800"/>
    <xdr:sp macro="" textlink="">
      <xdr:nvSpPr>
        <xdr:cNvPr id="17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048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04800"/>
    <xdr:sp macro="" textlink="">
      <xdr:nvSpPr>
        <xdr:cNvPr id="17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</xdr:row>
      <xdr:rowOff>57150</xdr:rowOff>
    </xdr:from>
    <xdr:ext cx="304800" cy="304800"/>
    <xdr:sp macro="" textlink="">
      <xdr:nvSpPr>
        <xdr:cNvPr id="17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628650"/>
    <xdr:sp macro="" textlink="">
      <xdr:nvSpPr>
        <xdr:cNvPr id="17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103155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304800" cy="628650"/>
    <xdr:sp macro="" textlink="">
      <xdr:nvSpPr>
        <xdr:cNvPr id="18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419475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16</xdr:row>
      <xdr:rowOff>57150</xdr:rowOff>
    </xdr:from>
    <xdr:ext cx="304800" cy="304800"/>
    <xdr:sp macro="" textlink="">
      <xdr:nvSpPr>
        <xdr:cNvPr id="18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8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8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8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26</xdr:row>
      <xdr:rowOff>0</xdr:rowOff>
    </xdr:from>
    <xdr:ext cx="304800" cy="628650"/>
    <xdr:sp macro="" textlink="">
      <xdr:nvSpPr>
        <xdr:cNvPr id="18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8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8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8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8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9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27</xdr:row>
      <xdr:rowOff>0</xdr:rowOff>
    </xdr:from>
    <xdr:ext cx="304800" cy="304800"/>
    <xdr:sp macro="" textlink="">
      <xdr:nvSpPr>
        <xdr:cNvPr id="19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27</xdr:row>
      <xdr:rowOff>0</xdr:rowOff>
    </xdr:from>
    <xdr:ext cx="304800" cy="628650"/>
    <xdr:sp macro="" textlink="">
      <xdr:nvSpPr>
        <xdr:cNvPr id="19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123348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28</xdr:row>
      <xdr:rowOff>57150</xdr:rowOff>
    </xdr:from>
    <xdr:ext cx="304800" cy="304800"/>
    <xdr:sp macro="" textlink="">
      <xdr:nvSpPr>
        <xdr:cNvPr id="19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268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34</xdr:row>
      <xdr:rowOff>0</xdr:rowOff>
    </xdr:from>
    <xdr:ext cx="304800" cy="628650"/>
    <xdr:sp macro="" textlink="">
      <xdr:nvSpPr>
        <xdr:cNvPr id="19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157257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34</xdr:row>
      <xdr:rowOff>57150</xdr:rowOff>
    </xdr:from>
    <xdr:ext cx="304800" cy="304800"/>
    <xdr:sp macro="" textlink="">
      <xdr:nvSpPr>
        <xdr:cNvPr id="19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355600</xdr:colOff>
      <xdr:row>72</xdr:row>
      <xdr:rowOff>0</xdr:rowOff>
    </xdr:from>
    <xdr:ext cx="304800" cy="628650"/>
    <xdr:sp macro="" textlink="">
      <xdr:nvSpPr>
        <xdr:cNvPr id="19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12775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38</xdr:row>
      <xdr:rowOff>57150</xdr:rowOff>
    </xdr:from>
    <xdr:ext cx="304800" cy="304800"/>
    <xdr:sp macro="" textlink="">
      <xdr:nvSpPr>
        <xdr:cNvPr id="19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723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47</xdr:row>
      <xdr:rowOff>0</xdr:rowOff>
    </xdr:from>
    <xdr:ext cx="304800" cy="628650"/>
    <xdr:sp macro="" textlink="">
      <xdr:nvSpPr>
        <xdr:cNvPr id="19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20316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48</xdr:row>
      <xdr:rowOff>57150</xdr:rowOff>
    </xdr:from>
    <xdr:ext cx="304800" cy="304800"/>
    <xdr:sp macro="" textlink="">
      <xdr:nvSpPr>
        <xdr:cNvPr id="19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162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50</xdr:row>
      <xdr:rowOff>0</xdr:rowOff>
    </xdr:from>
    <xdr:ext cx="304800" cy="628650"/>
    <xdr:sp macro="" textlink="">
      <xdr:nvSpPr>
        <xdr:cNvPr id="20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22631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51</xdr:row>
      <xdr:rowOff>57150</xdr:rowOff>
    </xdr:from>
    <xdr:ext cx="304800" cy="304800"/>
    <xdr:sp macro="" textlink="">
      <xdr:nvSpPr>
        <xdr:cNvPr id="20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312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55</xdr:row>
      <xdr:rowOff>0</xdr:rowOff>
    </xdr:from>
    <xdr:ext cx="304800" cy="628650"/>
    <xdr:sp macro="" textlink="">
      <xdr:nvSpPr>
        <xdr:cNvPr id="20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25212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55</xdr:row>
      <xdr:rowOff>57150</xdr:rowOff>
    </xdr:from>
    <xdr:ext cx="304800" cy="304800"/>
    <xdr:sp macro="" textlink="">
      <xdr:nvSpPr>
        <xdr:cNvPr id="20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59</xdr:row>
      <xdr:rowOff>0</xdr:rowOff>
    </xdr:from>
    <xdr:ext cx="304800" cy="628650"/>
    <xdr:sp macro="" textlink="">
      <xdr:nvSpPr>
        <xdr:cNvPr id="20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269271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60</xdr:row>
      <xdr:rowOff>57150</xdr:rowOff>
    </xdr:from>
    <xdr:ext cx="304800" cy="304800"/>
    <xdr:sp macro="" textlink="">
      <xdr:nvSpPr>
        <xdr:cNvPr id="20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727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63</xdr:row>
      <xdr:rowOff>0</xdr:rowOff>
    </xdr:from>
    <xdr:ext cx="304800" cy="628650"/>
    <xdr:sp macro="" textlink="">
      <xdr:nvSpPr>
        <xdr:cNvPr id="20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285750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66</xdr:row>
      <xdr:rowOff>0</xdr:rowOff>
    </xdr:from>
    <xdr:ext cx="304800" cy="304800"/>
    <xdr:sp macro="" textlink="">
      <xdr:nvSpPr>
        <xdr:cNvPr id="20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005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72</xdr:row>
      <xdr:rowOff>0</xdr:rowOff>
    </xdr:from>
    <xdr:ext cx="304800" cy="628650"/>
    <xdr:sp macro="" textlink="">
      <xdr:nvSpPr>
        <xdr:cNvPr id="20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72</xdr:row>
      <xdr:rowOff>0</xdr:rowOff>
    </xdr:from>
    <xdr:ext cx="304800" cy="304800"/>
    <xdr:sp macro="" textlink="">
      <xdr:nvSpPr>
        <xdr:cNvPr id="20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72</xdr:row>
      <xdr:rowOff>0</xdr:rowOff>
    </xdr:from>
    <xdr:ext cx="304800" cy="628650"/>
    <xdr:sp macro="" textlink="">
      <xdr:nvSpPr>
        <xdr:cNvPr id="21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72</xdr:row>
      <xdr:rowOff>57150</xdr:rowOff>
    </xdr:from>
    <xdr:ext cx="304800" cy="304800"/>
    <xdr:sp macro="" textlink="">
      <xdr:nvSpPr>
        <xdr:cNvPr id="21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76</xdr:row>
      <xdr:rowOff>0</xdr:rowOff>
    </xdr:from>
    <xdr:ext cx="304800" cy="628650"/>
    <xdr:sp macro="" textlink="">
      <xdr:nvSpPr>
        <xdr:cNvPr id="21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346329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80</xdr:row>
      <xdr:rowOff>57150</xdr:rowOff>
    </xdr:from>
    <xdr:ext cx="304800" cy="304800"/>
    <xdr:sp macro="" textlink="">
      <xdr:nvSpPr>
        <xdr:cNvPr id="21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50800</xdr:colOff>
      <xdr:row>86</xdr:row>
      <xdr:rowOff>561975</xdr:rowOff>
    </xdr:from>
    <xdr:ext cx="304800" cy="628650"/>
    <xdr:sp macro="" textlink="">
      <xdr:nvSpPr>
        <xdr:cNvPr id="21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89000" y="40062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27</xdr:row>
      <xdr:rowOff>0</xdr:rowOff>
    </xdr:from>
    <xdr:ext cx="304800" cy="304800"/>
    <xdr:sp macro="" textlink="">
      <xdr:nvSpPr>
        <xdr:cNvPr id="21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34</xdr:row>
      <xdr:rowOff>57150</xdr:rowOff>
    </xdr:from>
    <xdr:ext cx="304800" cy="304800"/>
    <xdr:sp macro="" textlink="">
      <xdr:nvSpPr>
        <xdr:cNvPr id="21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40</xdr:row>
      <xdr:rowOff>57150</xdr:rowOff>
    </xdr:from>
    <xdr:ext cx="304800" cy="304800"/>
    <xdr:sp macro="" textlink="">
      <xdr:nvSpPr>
        <xdr:cNvPr id="21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796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50</xdr:row>
      <xdr:rowOff>57150</xdr:rowOff>
    </xdr:from>
    <xdr:ext cx="304800" cy="304800"/>
    <xdr:sp macro="" textlink="">
      <xdr:nvSpPr>
        <xdr:cNvPr id="21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268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55</xdr:row>
      <xdr:rowOff>57150</xdr:rowOff>
    </xdr:from>
    <xdr:ext cx="304800" cy="304800"/>
    <xdr:sp macro="" textlink="">
      <xdr:nvSpPr>
        <xdr:cNvPr id="21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63</xdr:row>
      <xdr:rowOff>57150</xdr:rowOff>
    </xdr:from>
    <xdr:ext cx="304800" cy="304800"/>
    <xdr:sp macro="" textlink="">
      <xdr:nvSpPr>
        <xdr:cNvPr id="22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863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67</xdr:row>
      <xdr:rowOff>57150</xdr:rowOff>
    </xdr:from>
    <xdr:ext cx="304800" cy="304800"/>
    <xdr:sp macro="" textlink="">
      <xdr:nvSpPr>
        <xdr:cNvPr id="22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048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72</xdr:row>
      <xdr:rowOff>0</xdr:rowOff>
    </xdr:from>
    <xdr:ext cx="304800" cy="304800"/>
    <xdr:sp macro="" textlink="">
      <xdr:nvSpPr>
        <xdr:cNvPr id="22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80</xdr:row>
      <xdr:rowOff>57150</xdr:rowOff>
    </xdr:from>
    <xdr:ext cx="304800" cy="304800"/>
    <xdr:sp macro="" textlink="">
      <xdr:nvSpPr>
        <xdr:cNvPr id="22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31750</xdr:colOff>
      <xdr:row>26</xdr:row>
      <xdr:rowOff>0</xdr:rowOff>
    </xdr:from>
    <xdr:ext cx="304800" cy="628650"/>
    <xdr:sp macro="" textlink="">
      <xdr:nvSpPr>
        <xdr:cNvPr id="22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89225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16</xdr:row>
      <xdr:rowOff>57150</xdr:rowOff>
    </xdr:from>
    <xdr:ext cx="304800" cy="304800"/>
    <xdr:sp macro="" textlink="">
      <xdr:nvSpPr>
        <xdr:cNvPr id="22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2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2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2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26</xdr:row>
      <xdr:rowOff>0</xdr:rowOff>
    </xdr:from>
    <xdr:ext cx="304800" cy="628650"/>
    <xdr:sp macro="" textlink="">
      <xdr:nvSpPr>
        <xdr:cNvPr id="22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3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3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3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3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3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27</xdr:row>
      <xdr:rowOff>0</xdr:rowOff>
    </xdr:from>
    <xdr:ext cx="304800" cy="304800"/>
    <xdr:sp macro="" textlink="">
      <xdr:nvSpPr>
        <xdr:cNvPr id="23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27</xdr:row>
      <xdr:rowOff>0</xdr:rowOff>
    </xdr:from>
    <xdr:ext cx="304800" cy="628650"/>
    <xdr:sp macro="" textlink="">
      <xdr:nvSpPr>
        <xdr:cNvPr id="23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123348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28</xdr:row>
      <xdr:rowOff>57150</xdr:rowOff>
    </xdr:from>
    <xdr:ext cx="304800" cy="304800"/>
    <xdr:sp macro="" textlink="">
      <xdr:nvSpPr>
        <xdr:cNvPr id="23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268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34</xdr:row>
      <xdr:rowOff>0</xdr:rowOff>
    </xdr:from>
    <xdr:ext cx="304800" cy="628650"/>
    <xdr:sp macro="" textlink="">
      <xdr:nvSpPr>
        <xdr:cNvPr id="23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157257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34</xdr:row>
      <xdr:rowOff>57150</xdr:rowOff>
    </xdr:from>
    <xdr:ext cx="304800" cy="304800"/>
    <xdr:sp macro="" textlink="">
      <xdr:nvSpPr>
        <xdr:cNvPr id="23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355600</xdr:colOff>
      <xdr:row>72</xdr:row>
      <xdr:rowOff>0</xdr:rowOff>
    </xdr:from>
    <xdr:ext cx="304800" cy="628650"/>
    <xdr:sp macro="" textlink="">
      <xdr:nvSpPr>
        <xdr:cNvPr id="24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38</xdr:row>
      <xdr:rowOff>57150</xdr:rowOff>
    </xdr:from>
    <xdr:ext cx="304800" cy="304800"/>
    <xdr:sp macro="" textlink="">
      <xdr:nvSpPr>
        <xdr:cNvPr id="24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723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47</xdr:row>
      <xdr:rowOff>0</xdr:rowOff>
    </xdr:from>
    <xdr:ext cx="304800" cy="628650"/>
    <xdr:sp macro="" textlink="">
      <xdr:nvSpPr>
        <xdr:cNvPr id="24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20316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48</xdr:row>
      <xdr:rowOff>57150</xdr:rowOff>
    </xdr:from>
    <xdr:ext cx="304800" cy="304800"/>
    <xdr:sp macro="" textlink="">
      <xdr:nvSpPr>
        <xdr:cNvPr id="24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162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50</xdr:row>
      <xdr:rowOff>0</xdr:rowOff>
    </xdr:from>
    <xdr:ext cx="304800" cy="628650"/>
    <xdr:sp macro="" textlink="">
      <xdr:nvSpPr>
        <xdr:cNvPr id="24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22631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51</xdr:row>
      <xdr:rowOff>57150</xdr:rowOff>
    </xdr:from>
    <xdr:ext cx="304800" cy="304800"/>
    <xdr:sp macro="" textlink="">
      <xdr:nvSpPr>
        <xdr:cNvPr id="24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312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55</xdr:row>
      <xdr:rowOff>0</xdr:rowOff>
    </xdr:from>
    <xdr:ext cx="304800" cy="628650"/>
    <xdr:sp macro="" textlink="">
      <xdr:nvSpPr>
        <xdr:cNvPr id="24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25212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542925</xdr:colOff>
      <xdr:row>55</xdr:row>
      <xdr:rowOff>57150</xdr:rowOff>
    </xdr:from>
    <xdr:ext cx="304800" cy="304800"/>
    <xdr:sp macro="" textlink="">
      <xdr:nvSpPr>
        <xdr:cNvPr id="24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59</xdr:row>
      <xdr:rowOff>0</xdr:rowOff>
    </xdr:from>
    <xdr:ext cx="304800" cy="628650"/>
    <xdr:sp macro="" textlink="">
      <xdr:nvSpPr>
        <xdr:cNvPr id="24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269271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60</xdr:row>
      <xdr:rowOff>57150</xdr:rowOff>
    </xdr:from>
    <xdr:ext cx="304800" cy="304800"/>
    <xdr:sp macro="" textlink="">
      <xdr:nvSpPr>
        <xdr:cNvPr id="24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727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64</xdr:row>
      <xdr:rowOff>0</xdr:rowOff>
    </xdr:from>
    <xdr:ext cx="304800" cy="628650"/>
    <xdr:sp macro="" textlink="">
      <xdr:nvSpPr>
        <xdr:cNvPr id="25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288702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66</xdr:row>
      <xdr:rowOff>0</xdr:rowOff>
    </xdr:from>
    <xdr:ext cx="304800" cy="304800"/>
    <xdr:sp macro="" textlink="">
      <xdr:nvSpPr>
        <xdr:cNvPr id="25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005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72</xdr:row>
      <xdr:rowOff>0</xdr:rowOff>
    </xdr:from>
    <xdr:ext cx="304800" cy="628650"/>
    <xdr:sp macro="" textlink="">
      <xdr:nvSpPr>
        <xdr:cNvPr id="25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72</xdr:row>
      <xdr:rowOff>0</xdr:rowOff>
    </xdr:from>
    <xdr:ext cx="304800" cy="304800"/>
    <xdr:sp macro="" textlink="">
      <xdr:nvSpPr>
        <xdr:cNvPr id="25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72</xdr:row>
      <xdr:rowOff>0</xdr:rowOff>
    </xdr:from>
    <xdr:ext cx="304800" cy="628650"/>
    <xdr:sp macro="" textlink="">
      <xdr:nvSpPr>
        <xdr:cNvPr id="25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72</xdr:row>
      <xdr:rowOff>57150</xdr:rowOff>
    </xdr:from>
    <xdr:ext cx="304800" cy="304800"/>
    <xdr:sp macro="" textlink="">
      <xdr:nvSpPr>
        <xdr:cNvPr id="25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76</xdr:row>
      <xdr:rowOff>0</xdr:rowOff>
    </xdr:from>
    <xdr:ext cx="304800" cy="628650"/>
    <xdr:sp macro="" textlink="">
      <xdr:nvSpPr>
        <xdr:cNvPr id="25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346329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80</xdr:row>
      <xdr:rowOff>57150</xdr:rowOff>
    </xdr:from>
    <xdr:ext cx="304800" cy="304800"/>
    <xdr:sp macro="" textlink="">
      <xdr:nvSpPr>
        <xdr:cNvPr id="25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50800</xdr:colOff>
      <xdr:row>86</xdr:row>
      <xdr:rowOff>561975</xdr:rowOff>
    </xdr:from>
    <xdr:ext cx="304800" cy="628650"/>
    <xdr:sp macro="" textlink="">
      <xdr:nvSpPr>
        <xdr:cNvPr id="25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07975" y="40062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27</xdr:row>
      <xdr:rowOff>0</xdr:rowOff>
    </xdr:from>
    <xdr:ext cx="304800" cy="304800"/>
    <xdr:sp macro="" textlink="">
      <xdr:nvSpPr>
        <xdr:cNvPr id="25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34</xdr:row>
      <xdr:rowOff>57150</xdr:rowOff>
    </xdr:from>
    <xdr:ext cx="304800" cy="304800"/>
    <xdr:sp macro="" textlink="">
      <xdr:nvSpPr>
        <xdr:cNvPr id="26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438150</xdr:rowOff>
    </xdr:from>
    <xdr:ext cx="304800" cy="304800"/>
    <xdr:sp macro="" textlink="">
      <xdr:nvSpPr>
        <xdr:cNvPr id="26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834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50</xdr:row>
      <xdr:rowOff>57150</xdr:rowOff>
    </xdr:from>
    <xdr:ext cx="304800" cy="304800"/>
    <xdr:sp macro="" textlink="">
      <xdr:nvSpPr>
        <xdr:cNvPr id="26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268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55</xdr:row>
      <xdr:rowOff>57150</xdr:rowOff>
    </xdr:from>
    <xdr:ext cx="304800" cy="304800"/>
    <xdr:sp macro="" textlink="">
      <xdr:nvSpPr>
        <xdr:cNvPr id="26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63</xdr:row>
      <xdr:rowOff>57150</xdr:rowOff>
    </xdr:from>
    <xdr:ext cx="304800" cy="304800"/>
    <xdr:sp macro="" textlink="">
      <xdr:nvSpPr>
        <xdr:cNvPr id="26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863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67</xdr:row>
      <xdr:rowOff>57150</xdr:rowOff>
    </xdr:from>
    <xdr:ext cx="304800" cy="304800"/>
    <xdr:sp macro="" textlink="">
      <xdr:nvSpPr>
        <xdr:cNvPr id="26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048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72</xdr:row>
      <xdr:rowOff>0</xdr:rowOff>
    </xdr:from>
    <xdr:ext cx="304800" cy="304800"/>
    <xdr:sp macro="" textlink="">
      <xdr:nvSpPr>
        <xdr:cNvPr id="26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80</xdr:row>
      <xdr:rowOff>57150</xdr:rowOff>
    </xdr:from>
    <xdr:ext cx="304800" cy="304800"/>
    <xdr:sp macro="" textlink="">
      <xdr:nvSpPr>
        <xdr:cNvPr id="26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628650"/>
    <xdr:sp macro="" textlink="">
      <xdr:nvSpPr>
        <xdr:cNvPr id="26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419475" y="103155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31750</xdr:colOff>
      <xdr:row>26</xdr:row>
      <xdr:rowOff>0</xdr:rowOff>
    </xdr:from>
    <xdr:ext cx="304800" cy="628650"/>
    <xdr:sp macro="" textlink="">
      <xdr:nvSpPr>
        <xdr:cNvPr id="26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451225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16</xdr:row>
      <xdr:rowOff>57150</xdr:rowOff>
    </xdr:from>
    <xdr:ext cx="304800" cy="304800"/>
    <xdr:sp macro="" textlink="">
      <xdr:nvSpPr>
        <xdr:cNvPr id="27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7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7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7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26</xdr:row>
      <xdr:rowOff>0</xdr:rowOff>
    </xdr:from>
    <xdr:ext cx="304800" cy="628650"/>
    <xdr:sp macro="" textlink="">
      <xdr:nvSpPr>
        <xdr:cNvPr id="27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7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7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7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7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7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27</xdr:row>
      <xdr:rowOff>0</xdr:rowOff>
    </xdr:from>
    <xdr:ext cx="304800" cy="304800"/>
    <xdr:sp macro="" textlink="">
      <xdr:nvSpPr>
        <xdr:cNvPr id="28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27</xdr:row>
      <xdr:rowOff>0</xdr:rowOff>
    </xdr:from>
    <xdr:ext cx="304800" cy="628650"/>
    <xdr:sp macro="" textlink="">
      <xdr:nvSpPr>
        <xdr:cNvPr id="28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123348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28</xdr:row>
      <xdr:rowOff>57150</xdr:rowOff>
    </xdr:from>
    <xdr:ext cx="304800" cy="304800"/>
    <xdr:sp macro="" textlink="">
      <xdr:nvSpPr>
        <xdr:cNvPr id="28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268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34</xdr:row>
      <xdr:rowOff>0</xdr:rowOff>
    </xdr:from>
    <xdr:ext cx="304800" cy="628650"/>
    <xdr:sp macro="" textlink="">
      <xdr:nvSpPr>
        <xdr:cNvPr id="28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157257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34</xdr:row>
      <xdr:rowOff>57150</xdr:rowOff>
    </xdr:from>
    <xdr:ext cx="304800" cy="304800"/>
    <xdr:sp macro="" textlink="">
      <xdr:nvSpPr>
        <xdr:cNvPr id="28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355600</xdr:colOff>
      <xdr:row>72</xdr:row>
      <xdr:rowOff>0</xdr:rowOff>
    </xdr:from>
    <xdr:ext cx="304800" cy="628650"/>
    <xdr:sp macro="" textlink="">
      <xdr:nvSpPr>
        <xdr:cNvPr id="28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12775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38</xdr:row>
      <xdr:rowOff>57150</xdr:rowOff>
    </xdr:from>
    <xdr:ext cx="304800" cy="304800"/>
    <xdr:sp macro="" textlink="">
      <xdr:nvSpPr>
        <xdr:cNvPr id="28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723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47</xdr:row>
      <xdr:rowOff>0</xdr:rowOff>
    </xdr:from>
    <xdr:ext cx="304800" cy="628650"/>
    <xdr:sp macro="" textlink="">
      <xdr:nvSpPr>
        <xdr:cNvPr id="28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20316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48</xdr:row>
      <xdr:rowOff>57150</xdr:rowOff>
    </xdr:from>
    <xdr:ext cx="304800" cy="304800"/>
    <xdr:sp macro="" textlink="">
      <xdr:nvSpPr>
        <xdr:cNvPr id="28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162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50</xdr:row>
      <xdr:rowOff>0</xdr:rowOff>
    </xdr:from>
    <xdr:ext cx="304800" cy="628650"/>
    <xdr:sp macro="" textlink="">
      <xdr:nvSpPr>
        <xdr:cNvPr id="28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22631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51</xdr:row>
      <xdr:rowOff>57150</xdr:rowOff>
    </xdr:from>
    <xdr:ext cx="304800" cy="304800"/>
    <xdr:sp macro="" textlink="">
      <xdr:nvSpPr>
        <xdr:cNvPr id="29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312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55</xdr:row>
      <xdr:rowOff>0</xdr:rowOff>
    </xdr:from>
    <xdr:ext cx="304800" cy="628650"/>
    <xdr:sp macro="" textlink="">
      <xdr:nvSpPr>
        <xdr:cNvPr id="29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25212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55</xdr:row>
      <xdr:rowOff>57150</xdr:rowOff>
    </xdr:from>
    <xdr:ext cx="304800" cy="304800"/>
    <xdr:sp macro="" textlink="">
      <xdr:nvSpPr>
        <xdr:cNvPr id="29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59</xdr:row>
      <xdr:rowOff>0</xdr:rowOff>
    </xdr:from>
    <xdr:ext cx="304800" cy="628650"/>
    <xdr:sp macro="" textlink="">
      <xdr:nvSpPr>
        <xdr:cNvPr id="29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269271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60</xdr:row>
      <xdr:rowOff>57150</xdr:rowOff>
    </xdr:from>
    <xdr:ext cx="304800" cy="304800"/>
    <xdr:sp macro="" textlink="">
      <xdr:nvSpPr>
        <xdr:cNvPr id="29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727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63</xdr:row>
      <xdr:rowOff>0</xdr:rowOff>
    </xdr:from>
    <xdr:ext cx="304800" cy="628650"/>
    <xdr:sp macro="" textlink="">
      <xdr:nvSpPr>
        <xdr:cNvPr id="29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285750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66</xdr:row>
      <xdr:rowOff>0</xdr:rowOff>
    </xdr:from>
    <xdr:ext cx="304800" cy="304800"/>
    <xdr:sp macro="" textlink="">
      <xdr:nvSpPr>
        <xdr:cNvPr id="29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005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72</xdr:row>
      <xdr:rowOff>0</xdr:rowOff>
    </xdr:from>
    <xdr:ext cx="304800" cy="628650"/>
    <xdr:sp macro="" textlink="">
      <xdr:nvSpPr>
        <xdr:cNvPr id="29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72</xdr:row>
      <xdr:rowOff>0</xdr:rowOff>
    </xdr:from>
    <xdr:ext cx="304800" cy="304800"/>
    <xdr:sp macro="" textlink="">
      <xdr:nvSpPr>
        <xdr:cNvPr id="29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72</xdr:row>
      <xdr:rowOff>0</xdr:rowOff>
    </xdr:from>
    <xdr:ext cx="304800" cy="628650"/>
    <xdr:sp macro="" textlink="">
      <xdr:nvSpPr>
        <xdr:cNvPr id="29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72</xdr:row>
      <xdr:rowOff>57150</xdr:rowOff>
    </xdr:from>
    <xdr:ext cx="304800" cy="304800"/>
    <xdr:sp macro="" textlink="">
      <xdr:nvSpPr>
        <xdr:cNvPr id="30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76</xdr:row>
      <xdr:rowOff>0</xdr:rowOff>
    </xdr:from>
    <xdr:ext cx="304800" cy="628650"/>
    <xdr:sp macro="" textlink="">
      <xdr:nvSpPr>
        <xdr:cNvPr id="30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3275" y="346329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80</xdr:row>
      <xdr:rowOff>57150</xdr:rowOff>
    </xdr:from>
    <xdr:ext cx="304800" cy="304800"/>
    <xdr:sp macro="" textlink="">
      <xdr:nvSpPr>
        <xdr:cNvPr id="30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50800</xdr:colOff>
      <xdr:row>86</xdr:row>
      <xdr:rowOff>561975</xdr:rowOff>
    </xdr:from>
    <xdr:ext cx="304800" cy="628650"/>
    <xdr:sp macro="" textlink="">
      <xdr:nvSpPr>
        <xdr:cNvPr id="30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89000" y="40062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27</xdr:row>
      <xdr:rowOff>0</xdr:rowOff>
    </xdr:from>
    <xdr:ext cx="304800" cy="304800"/>
    <xdr:sp macro="" textlink="">
      <xdr:nvSpPr>
        <xdr:cNvPr id="30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34</xdr:row>
      <xdr:rowOff>57150</xdr:rowOff>
    </xdr:from>
    <xdr:ext cx="304800" cy="304800"/>
    <xdr:sp macro="" textlink="">
      <xdr:nvSpPr>
        <xdr:cNvPr id="30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40</xdr:row>
      <xdr:rowOff>57150</xdr:rowOff>
    </xdr:from>
    <xdr:ext cx="304800" cy="304800"/>
    <xdr:sp macro="" textlink="">
      <xdr:nvSpPr>
        <xdr:cNvPr id="30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1796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50</xdr:row>
      <xdr:rowOff>57150</xdr:rowOff>
    </xdr:from>
    <xdr:ext cx="304800" cy="304800"/>
    <xdr:sp macro="" textlink="">
      <xdr:nvSpPr>
        <xdr:cNvPr id="30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268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55</xdr:row>
      <xdr:rowOff>57150</xdr:rowOff>
    </xdr:from>
    <xdr:ext cx="304800" cy="304800"/>
    <xdr:sp macro="" textlink="">
      <xdr:nvSpPr>
        <xdr:cNvPr id="30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63</xdr:row>
      <xdr:rowOff>57150</xdr:rowOff>
    </xdr:from>
    <xdr:ext cx="304800" cy="304800"/>
    <xdr:sp macro="" textlink="">
      <xdr:nvSpPr>
        <xdr:cNvPr id="30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2863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67</xdr:row>
      <xdr:rowOff>57150</xdr:rowOff>
    </xdr:from>
    <xdr:ext cx="304800" cy="304800"/>
    <xdr:sp macro="" textlink="">
      <xdr:nvSpPr>
        <xdr:cNvPr id="31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048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72</xdr:row>
      <xdr:rowOff>0</xdr:rowOff>
    </xdr:from>
    <xdr:ext cx="304800" cy="304800"/>
    <xdr:sp macro="" textlink="">
      <xdr:nvSpPr>
        <xdr:cNvPr id="31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80</xdr:row>
      <xdr:rowOff>57150</xdr:rowOff>
    </xdr:from>
    <xdr:ext cx="304800" cy="304800"/>
    <xdr:sp macro="" textlink="">
      <xdr:nvSpPr>
        <xdr:cNvPr id="31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31750</xdr:colOff>
      <xdr:row>26</xdr:row>
      <xdr:rowOff>0</xdr:rowOff>
    </xdr:from>
    <xdr:ext cx="304800" cy="628650"/>
    <xdr:sp macro="" textlink="">
      <xdr:nvSpPr>
        <xdr:cNvPr id="31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89225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16</xdr:row>
      <xdr:rowOff>57150</xdr:rowOff>
    </xdr:from>
    <xdr:ext cx="304800" cy="304800"/>
    <xdr:sp macro="" textlink="">
      <xdr:nvSpPr>
        <xdr:cNvPr id="31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1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1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1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26</xdr:row>
      <xdr:rowOff>0</xdr:rowOff>
    </xdr:from>
    <xdr:ext cx="304800" cy="628650"/>
    <xdr:sp macro="" textlink="">
      <xdr:nvSpPr>
        <xdr:cNvPr id="31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118967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1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2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2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2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2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531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27</xdr:row>
      <xdr:rowOff>0</xdr:rowOff>
    </xdr:from>
    <xdr:ext cx="304800" cy="304800"/>
    <xdr:sp macro="" textlink="">
      <xdr:nvSpPr>
        <xdr:cNvPr id="32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27</xdr:row>
      <xdr:rowOff>0</xdr:rowOff>
    </xdr:from>
    <xdr:ext cx="304800" cy="628650"/>
    <xdr:sp macro="" textlink="">
      <xdr:nvSpPr>
        <xdr:cNvPr id="32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123348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28</xdr:row>
      <xdr:rowOff>57150</xdr:rowOff>
    </xdr:from>
    <xdr:ext cx="304800" cy="304800"/>
    <xdr:sp macro="" textlink="">
      <xdr:nvSpPr>
        <xdr:cNvPr id="32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268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34</xdr:row>
      <xdr:rowOff>0</xdr:rowOff>
    </xdr:from>
    <xdr:ext cx="304800" cy="628650"/>
    <xdr:sp macro="" textlink="">
      <xdr:nvSpPr>
        <xdr:cNvPr id="32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157257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34</xdr:row>
      <xdr:rowOff>57150</xdr:rowOff>
    </xdr:from>
    <xdr:ext cx="304800" cy="304800"/>
    <xdr:sp macro="" textlink="">
      <xdr:nvSpPr>
        <xdr:cNvPr id="32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355600</xdr:colOff>
      <xdr:row>72</xdr:row>
      <xdr:rowOff>0</xdr:rowOff>
    </xdr:from>
    <xdr:ext cx="304800" cy="628650"/>
    <xdr:sp macro="" textlink="">
      <xdr:nvSpPr>
        <xdr:cNvPr id="32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38</xdr:row>
      <xdr:rowOff>57150</xdr:rowOff>
    </xdr:from>
    <xdr:ext cx="304800" cy="304800"/>
    <xdr:sp macro="" textlink="">
      <xdr:nvSpPr>
        <xdr:cNvPr id="33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723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47</xdr:row>
      <xdr:rowOff>0</xdr:rowOff>
    </xdr:from>
    <xdr:ext cx="304800" cy="628650"/>
    <xdr:sp macro="" textlink="">
      <xdr:nvSpPr>
        <xdr:cNvPr id="33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20316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48</xdr:row>
      <xdr:rowOff>57150</xdr:rowOff>
    </xdr:from>
    <xdr:ext cx="304800" cy="304800"/>
    <xdr:sp macro="" textlink="">
      <xdr:nvSpPr>
        <xdr:cNvPr id="33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162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50</xdr:row>
      <xdr:rowOff>0</xdr:rowOff>
    </xdr:from>
    <xdr:ext cx="304800" cy="628650"/>
    <xdr:sp macro="" textlink="">
      <xdr:nvSpPr>
        <xdr:cNvPr id="33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22631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51</xdr:row>
      <xdr:rowOff>57150</xdr:rowOff>
    </xdr:from>
    <xdr:ext cx="304800" cy="304800"/>
    <xdr:sp macro="" textlink="">
      <xdr:nvSpPr>
        <xdr:cNvPr id="33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312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55</xdr:row>
      <xdr:rowOff>0</xdr:rowOff>
    </xdr:from>
    <xdr:ext cx="304800" cy="628650"/>
    <xdr:sp macro="" textlink="">
      <xdr:nvSpPr>
        <xdr:cNvPr id="33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25212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542925</xdr:colOff>
      <xdr:row>55</xdr:row>
      <xdr:rowOff>57150</xdr:rowOff>
    </xdr:from>
    <xdr:ext cx="304800" cy="304800"/>
    <xdr:sp macro="" textlink="">
      <xdr:nvSpPr>
        <xdr:cNvPr id="33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59</xdr:row>
      <xdr:rowOff>0</xdr:rowOff>
    </xdr:from>
    <xdr:ext cx="304800" cy="628650"/>
    <xdr:sp macro="" textlink="">
      <xdr:nvSpPr>
        <xdr:cNvPr id="33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269271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60</xdr:row>
      <xdr:rowOff>57150</xdr:rowOff>
    </xdr:from>
    <xdr:ext cx="304800" cy="304800"/>
    <xdr:sp macro="" textlink="">
      <xdr:nvSpPr>
        <xdr:cNvPr id="33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727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64</xdr:row>
      <xdr:rowOff>0</xdr:rowOff>
    </xdr:from>
    <xdr:ext cx="304800" cy="628650"/>
    <xdr:sp macro="" textlink="">
      <xdr:nvSpPr>
        <xdr:cNvPr id="33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288702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66</xdr:row>
      <xdr:rowOff>0</xdr:rowOff>
    </xdr:from>
    <xdr:ext cx="304800" cy="304800"/>
    <xdr:sp macro="" textlink="">
      <xdr:nvSpPr>
        <xdr:cNvPr id="34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005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72</xdr:row>
      <xdr:rowOff>0</xdr:rowOff>
    </xdr:from>
    <xdr:ext cx="304800" cy="628650"/>
    <xdr:sp macro="" textlink="">
      <xdr:nvSpPr>
        <xdr:cNvPr id="34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72</xdr:row>
      <xdr:rowOff>0</xdr:rowOff>
    </xdr:from>
    <xdr:ext cx="304800" cy="304800"/>
    <xdr:sp macro="" textlink="">
      <xdr:nvSpPr>
        <xdr:cNvPr id="34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72</xdr:row>
      <xdr:rowOff>0</xdr:rowOff>
    </xdr:from>
    <xdr:ext cx="304800" cy="628650"/>
    <xdr:sp macro="" textlink="">
      <xdr:nvSpPr>
        <xdr:cNvPr id="34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330708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72</xdr:row>
      <xdr:rowOff>57150</xdr:rowOff>
    </xdr:from>
    <xdr:ext cx="304800" cy="304800"/>
    <xdr:sp macro="" textlink="">
      <xdr:nvSpPr>
        <xdr:cNvPr id="34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546100</xdr:colOff>
      <xdr:row>76</xdr:row>
      <xdr:rowOff>0</xdr:rowOff>
    </xdr:from>
    <xdr:ext cx="304800" cy="628650"/>
    <xdr:sp macro="" textlink="">
      <xdr:nvSpPr>
        <xdr:cNvPr id="34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60350" y="346329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80</xdr:row>
      <xdr:rowOff>57150</xdr:rowOff>
    </xdr:from>
    <xdr:ext cx="304800" cy="304800"/>
    <xdr:sp macro="" textlink="">
      <xdr:nvSpPr>
        <xdr:cNvPr id="34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50800</xdr:colOff>
      <xdr:row>86</xdr:row>
      <xdr:rowOff>561975</xdr:rowOff>
    </xdr:from>
    <xdr:ext cx="304800" cy="628650"/>
    <xdr:sp macro="" textlink="">
      <xdr:nvSpPr>
        <xdr:cNvPr id="34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07975" y="40062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27</xdr:row>
      <xdr:rowOff>0</xdr:rowOff>
    </xdr:from>
    <xdr:ext cx="304800" cy="304800"/>
    <xdr:sp macro="" textlink="">
      <xdr:nvSpPr>
        <xdr:cNvPr id="34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2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34</xdr:row>
      <xdr:rowOff>57150</xdr:rowOff>
    </xdr:from>
    <xdr:ext cx="304800" cy="304800"/>
    <xdr:sp macro="" textlink="">
      <xdr:nvSpPr>
        <xdr:cNvPr id="34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578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438150</xdr:rowOff>
    </xdr:from>
    <xdr:ext cx="304800" cy="304800"/>
    <xdr:sp macro="" textlink="">
      <xdr:nvSpPr>
        <xdr:cNvPr id="35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1834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50</xdr:row>
      <xdr:rowOff>57150</xdr:rowOff>
    </xdr:from>
    <xdr:ext cx="304800" cy="304800"/>
    <xdr:sp macro="" textlink="">
      <xdr:nvSpPr>
        <xdr:cNvPr id="35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268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55</xdr:row>
      <xdr:rowOff>57150</xdr:rowOff>
    </xdr:from>
    <xdr:ext cx="304800" cy="304800"/>
    <xdr:sp macro="" textlink="">
      <xdr:nvSpPr>
        <xdr:cNvPr id="35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526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63</xdr:row>
      <xdr:rowOff>57150</xdr:rowOff>
    </xdr:from>
    <xdr:ext cx="304800" cy="304800"/>
    <xdr:sp macro="" textlink="">
      <xdr:nvSpPr>
        <xdr:cNvPr id="35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2863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67</xdr:row>
      <xdr:rowOff>57150</xdr:rowOff>
    </xdr:from>
    <xdr:ext cx="304800" cy="304800"/>
    <xdr:sp macro="" textlink="">
      <xdr:nvSpPr>
        <xdr:cNvPr id="35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048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72</xdr:row>
      <xdr:rowOff>0</xdr:rowOff>
    </xdr:from>
    <xdr:ext cx="304800" cy="304800"/>
    <xdr:sp macro="" textlink="">
      <xdr:nvSpPr>
        <xdr:cNvPr id="35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307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80</xdr:row>
      <xdr:rowOff>57150</xdr:rowOff>
    </xdr:from>
    <xdr:ext cx="304800" cy="304800"/>
    <xdr:sp macro="" textlink="">
      <xdr:nvSpPr>
        <xdr:cNvPr id="35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3635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31750</xdr:colOff>
      <xdr:row>24</xdr:row>
      <xdr:rowOff>0</xdr:rowOff>
    </xdr:from>
    <xdr:ext cx="304800" cy="628650"/>
    <xdr:sp macro="" textlink="">
      <xdr:nvSpPr>
        <xdr:cNvPr id="35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451225" y="103155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5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35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36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36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36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36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36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36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36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6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6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6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7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7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7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7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7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7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7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7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7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7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8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8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8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8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8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8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8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38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38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38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39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39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39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39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39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39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39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39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39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39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0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0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0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0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0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0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0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0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0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0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1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41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1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1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1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1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1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1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1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41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42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42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42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42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42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42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304800"/>
    <xdr:sp macro="" textlink="">
      <xdr:nvSpPr>
        <xdr:cNvPr id="42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382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2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2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2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3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3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3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3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3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3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3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3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3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3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4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4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4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4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4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4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4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151</xdr:row>
      <xdr:rowOff>0</xdr:rowOff>
    </xdr:from>
    <xdr:ext cx="304800" cy="304800"/>
    <xdr:sp macro="" textlink="">
      <xdr:nvSpPr>
        <xdr:cNvPr id="44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00100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4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44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45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45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45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45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45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45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45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5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5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5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6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6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6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6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6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6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6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6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6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6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7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47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7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7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7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7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7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151</xdr:row>
      <xdr:rowOff>0</xdr:rowOff>
    </xdr:from>
    <xdr:ext cx="304800" cy="304800"/>
    <xdr:sp macro="" textlink="">
      <xdr:nvSpPr>
        <xdr:cNvPr id="47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257175" y="6105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</xdr:row>
      <xdr:rowOff>57150</xdr:rowOff>
    </xdr:from>
    <xdr:ext cx="304800" cy="304800"/>
    <xdr:sp macro="" textlink="">
      <xdr:nvSpPr>
        <xdr:cNvPr id="47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212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</xdr:row>
      <xdr:rowOff>57150</xdr:rowOff>
    </xdr:from>
    <xdr:ext cx="304800" cy="304800"/>
    <xdr:sp macro="" textlink="">
      <xdr:nvSpPr>
        <xdr:cNvPr id="47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212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</xdr:row>
      <xdr:rowOff>57150</xdr:rowOff>
    </xdr:from>
    <xdr:ext cx="304800" cy="304800"/>
    <xdr:sp macro="" textlink="">
      <xdr:nvSpPr>
        <xdr:cNvPr id="48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212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</xdr:row>
      <xdr:rowOff>57150</xdr:rowOff>
    </xdr:from>
    <xdr:ext cx="304800" cy="304800"/>
    <xdr:sp macro="" textlink="">
      <xdr:nvSpPr>
        <xdr:cNvPr id="48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212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57150</xdr:rowOff>
    </xdr:from>
    <xdr:ext cx="304800" cy="304800"/>
    <xdr:sp macro="" textlink="">
      <xdr:nvSpPr>
        <xdr:cNvPr id="48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57150</xdr:rowOff>
    </xdr:from>
    <xdr:ext cx="304800" cy="304800"/>
    <xdr:sp macro="" textlink="">
      <xdr:nvSpPr>
        <xdr:cNvPr id="48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57150</xdr:rowOff>
    </xdr:from>
    <xdr:ext cx="304800" cy="304800"/>
    <xdr:sp macro="" textlink="">
      <xdr:nvSpPr>
        <xdr:cNvPr id="48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57150</xdr:rowOff>
    </xdr:from>
    <xdr:ext cx="304800" cy="304800"/>
    <xdr:sp macro="" textlink="">
      <xdr:nvSpPr>
        <xdr:cNvPr id="48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1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</xdr:row>
      <xdr:rowOff>57150</xdr:rowOff>
    </xdr:from>
    <xdr:ext cx="304800" cy="304800"/>
    <xdr:sp macro="" textlink="">
      <xdr:nvSpPr>
        <xdr:cNvPr id="48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95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</xdr:row>
      <xdr:rowOff>57150</xdr:rowOff>
    </xdr:from>
    <xdr:ext cx="304800" cy="304800"/>
    <xdr:sp macro="" textlink="">
      <xdr:nvSpPr>
        <xdr:cNvPr id="48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95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</xdr:row>
      <xdr:rowOff>57150</xdr:rowOff>
    </xdr:from>
    <xdr:ext cx="304800" cy="304800"/>
    <xdr:sp macro="" textlink="">
      <xdr:nvSpPr>
        <xdr:cNvPr id="48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95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</xdr:row>
      <xdr:rowOff>57150</xdr:rowOff>
    </xdr:from>
    <xdr:ext cx="304800" cy="304800"/>
    <xdr:sp macro="" textlink="">
      <xdr:nvSpPr>
        <xdr:cNvPr id="48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395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57150</xdr:rowOff>
    </xdr:from>
    <xdr:ext cx="304800" cy="304800"/>
    <xdr:sp macro="" textlink="">
      <xdr:nvSpPr>
        <xdr:cNvPr id="49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469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57150</xdr:rowOff>
    </xdr:from>
    <xdr:ext cx="304800" cy="304800"/>
    <xdr:sp macro="" textlink="">
      <xdr:nvSpPr>
        <xdr:cNvPr id="49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469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57150</xdr:rowOff>
    </xdr:from>
    <xdr:ext cx="304800" cy="304800"/>
    <xdr:sp macro="" textlink="">
      <xdr:nvSpPr>
        <xdr:cNvPr id="49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469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57150</xdr:rowOff>
    </xdr:from>
    <xdr:ext cx="304800" cy="304800"/>
    <xdr:sp macro="" textlink="">
      <xdr:nvSpPr>
        <xdr:cNvPr id="49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469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628650"/>
    <xdr:sp macro="" textlink="">
      <xdr:nvSpPr>
        <xdr:cNvPr id="49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58616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628650"/>
    <xdr:sp macro="" textlink="">
      <xdr:nvSpPr>
        <xdr:cNvPr id="49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58616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628650"/>
    <xdr:sp macro="" textlink="">
      <xdr:nvSpPr>
        <xdr:cNvPr id="49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58616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628650"/>
    <xdr:sp macro="" textlink="">
      <xdr:nvSpPr>
        <xdr:cNvPr id="49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58616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57150</xdr:rowOff>
    </xdr:from>
    <xdr:ext cx="304800" cy="304800"/>
    <xdr:sp macro="" textlink="">
      <xdr:nvSpPr>
        <xdr:cNvPr id="49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591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57150</xdr:rowOff>
    </xdr:from>
    <xdr:ext cx="304800" cy="304800"/>
    <xdr:sp macro="" textlink="">
      <xdr:nvSpPr>
        <xdr:cNvPr id="49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591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57150</xdr:rowOff>
    </xdr:from>
    <xdr:ext cx="304800" cy="304800"/>
    <xdr:sp macro="" textlink="">
      <xdr:nvSpPr>
        <xdr:cNvPr id="50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591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57150</xdr:rowOff>
    </xdr:from>
    <xdr:ext cx="304800" cy="304800"/>
    <xdr:sp macro="" textlink="">
      <xdr:nvSpPr>
        <xdr:cNvPr id="50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0" y="3591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628650"/>
    <xdr:sp macro="" textlink="">
      <xdr:nvSpPr>
        <xdr:cNvPr id="50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419475" y="103155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31750</xdr:colOff>
      <xdr:row>24</xdr:row>
      <xdr:rowOff>0</xdr:rowOff>
    </xdr:from>
    <xdr:ext cx="304800" cy="628650"/>
    <xdr:sp macro="" textlink="">
      <xdr:nvSpPr>
        <xdr:cNvPr id="50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451225" y="103155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63"/>
  <sheetViews>
    <sheetView tabSelected="1" view="pageBreakPreview" zoomScale="130" zoomScaleNormal="100" zoomScaleSheetLayoutView="130" workbookViewId="0">
      <selection activeCell="A8" sqref="A8:E8"/>
    </sheetView>
  </sheetViews>
  <sheetFormatPr defaultRowHeight="12.75"/>
  <cols>
    <col min="1" max="1" width="3.85546875" style="156" customWidth="1"/>
    <col min="2" max="2" width="8.7109375" style="35" customWidth="1"/>
    <col min="3" max="3" width="27.28515625" customWidth="1"/>
    <col min="4" max="4" width="11.42578125" style="35" customWidth="1"/>
    <col min="5" max="5" width="14.5703125" customWidth="1"/>
    <col min="6" max="6" width="17.5703125" customWidth="1"/>
    <col min="7" max="7" width="26.28515625" customWidth="1"/>
    <col min="8" max="8" width="22.28515625" customWidth="1"/>
    <col min="9" max="9" width="10.7109375" style="1" hidden="1" customWidth="1"/>
    <col min="10" max="10" width="8.42578125" style="1" hidden="1" customWidth="1"/>
    <col min="15" max="15" width="26.85546875" customWidth="1"/>
  </cols>
  <sheetData>
    <row r="1" spans="1:10" ht="18.75">
      <c r="A1" s="175"/>
      <c r="B1" s="175"/>
      <c r="C1" s="175"/>
      <c r="D1" s="175"/>
      <c r="E1" s="175"/>
      <c r="F1" s="175"/>
      <c r="G1" s="175"/>
      <c r="H1" s="175"/>
    </row>
    <row r="2" spans="1:10" ht="18.75" thickBot="1">
      <c r="A2" s="176" t="s">
        <v>0</v>
      </c>
      <c r="B2" s="176"/>
      <c r="C2" s="176"/>
      <c r="D2" s="176"/>
      <c r="E2" s="176"/>
      <c r="F2" s="176"/>
      <c r="G2" s="176"/>
      <c r="H2" s="176"/>
    </row>
    <row r="3" spans="1:10" ht="13.5" thickBot="1">
      <c r="A3" s="177" t="s">
        <v>1</v>
      </c>
      <c r="B3" s="177"/>
      <c r="C3" s="177"/>
      <c r="D3" s="177"/>
      <c r="E3" s="177"/>
      <c r="F3" s="178" t="s">
        <v>2</v>
      </c>
      <c r="G3" s="178"/>
      <c r="H3" s="178"/>
      <c r="I3" s="2"/>
      <c r="J3" s="3"/>
    </row>
    <row r="4" spans="1:10" ht="13.5" thickBot="1">
      <c r="A4" s="177"/>
      <c r="B4" s="177"/>
      <c r="C4" s="177"/>
      <c r="D4" s="177"/>
      <c r="E4" s="177"/>
      <c r="F4" s="178"/>
      <c r="G4" s="178"/>
      <c r="H4" s="178"/>
      <c r="I4" s="4"/>
      <c r="J4" s="5"/>
    </row>
    <row r="5" spans="1:10" ht="15.75" thickBot="1">
      <c r="A5" s="177" t="s">
        <v>3</v>
      </c>
      <c r="B5" s="177"/>
      <c r="C5" s="177"/>
      <c r="D5" s="177"/>
      <c r="E5" s="177"/>
      <c r="F5" s="179" t="s">
        <v>4</v>
      </c>
      <c r="G5" s="179"/>
      <c r="H5" s="179"/>
      <c r="I5" s="6"/>
      <c r="J5" s="7"/>
    </row>
    <row r="6" spans="1:10" ht="15.75" thickBot="1">
      <c r="A6" s="177"/>
      <c r="B6" s="177"/>
      <c r="C6" s="177"/>
      <c r="D6" s="177"/>
      <c r="E6" s="177"/>
      <c r="F6" s="179"/>
      <c r="G6" s="179"/>
      <c r="H6" s="179"/>
      <c r="I6" s="6"/>
      <c r="J6" s="7"/>
    </row>
    <row r="7" spans="1:10" ht="16.5" customHeight="1" thickBot="1">
      <c r="A7" s="177"/>
      <c r="B7" s="177"/>
      <c r="C7" s="177"/>
      <c r="D7" s="177"/>
      <c r="E7" s="177"/>
      <c r="F7" s="179"/>
      <c r="G7" s="179"/>
      <c r="H7" s="179"/>
      <c r="I7" s="8"/>
      <c r="J7" s="9"/>
    </row>
    <row r="8" spans="1:10" ht="21" customHeight="1" thickBot="1">
      <c r="A8" s="184" t="s">
        <v>5</v>
      </c>
      <c r="B8" s="184"/>
      <c r="C8" s="184"/>
      <c r="D8" s="184"/>
      <c r="E8" s="184"/>
      <c r="F8" s="185">
        <f>D126</f>
        <v>5492736</v>
      </c>
      <c r="G8" s="185"/>
      <c r="H8" s="185"/>
      <c r="I8" s="10"/>
      <c r="J8" s="11"/>
    </row>
    <row r="9" spans="1:10" ht="34.5" thickBot="1">
      <c r="A9" s="12" t="s">
        <v>6</v>
      </c>
      <c r="B9" s="13" t="s">
        <v>7</v>
      </c>
      <c r="C9" s="14" t="s">
        <v>8</v>
      </c>
      <c r="D9" s="13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5" t="s">
        <v>14</v>
      </c>
      <c r="J9" s="16" t="s">
        <v>15</v>
      </c>
    </row>
    <row r="10" spans="1:10" ht="13.5" thickBot="1">
      <c r="A10" s="12">
        <v>1</v>
      </c>
      <c r="B10" s="17">
        <v>2</v>
      </c>
      <c r="C10" s="12">
        <v>3</v>
      </c>
      <c r="D10" s="17">
        <v>4</v>
      </c>
      <c r="E10" s="18">
        <v>5</v>
      </c>
      <c r="F10" s="12">
        <v>6</v>
      </c>
      <c r="G10" s="18">
        <v>7</v>
      </c>
      <c r="H10" s="18">
        <v>8</v>
      </c>
      <c r="I10" s="15"/>
      <c r="J10" s="16"/>
    </row>
    <row r="11" spans="1:10" ht="32.25" customHeight="1" thickBot="1">
      <c r="A11" s="186">
        <v>1</v>
      </c>
      <c r="B11" s="188" t="s">
        <v>16</v>
      </c>
      <c r="C11" s="19" t="s">
        <v>17</v>
      </c>
      <c r="D11" s="20">
        <f>5000-4010</f>
        <v>990</v>
      </c>
      <c r="E11" s="21" t="s">
        <v>18</v>
      </c>
      <c r="F11" s="22" t="s">
        <v>19</v>
      </c>
      <c r="G11" s="23" t="s">
        <v>20</v>
      </c>
      <c r="H11" s="18"/>
      <c r="I11" s="15"/>
      <c r="J11" s="16"/>
    </row>
    <row r="12" spans="1:10" ht="57.75" thickBot="1">
      <c r="A12" s="187"/>
      <c r="B12" s="189"/>
      <c r="C12" s="24"/>
      <c r="D12" s="20">
        <v>10000</v>
      </c>
      <c r="E12" s="25" t="s">
        <v>18</v>
      </c>
      <c r="F12" s="22" t="s">
        <v>19</v>
      </c>
      <c r="G12" s="23" t="s">
        <v>20</v>
      </c>
      <c r="H12" s="26" t="s">
        <v>21</v>
      </c>
      <c r="I12" s="15"/>
      <c r="J12" s="16"/>
    </row>
    <row r="13" spans="1:10" s="35" customFormat="1" ht="30" customHeight="1" thickBot="1">
      <c r="A13" s="27">
        <v>2</v>
      </c>
      <c r="B13" s="28" t="s">
        <v>22</v>
      </c>
      <c r="C13" s="29" t="s">
        <v>23</v>
      </c>
      <c r="D13" s="30">
        <v>400</v>
      </c>
      <c r="E13" s="31" t="s">
        <v>18</v>
      </c>
      <c r="F13" s="22" t="s">
        <v>19</v>
      </c>
      <c r="G13" s="23" t="s">
        <v>20</v>
      </c>
      <c r="H13" s="32"/>
      <c r="I13" s="33"/>
      <c r="J13" s="34"/>
    </row>
    <row r="14" spans="1:10" ht="66" customHeight="1">
      <c r="A14" s="190">
        <v>3</v>
      </c>
      <c r="B14" s="188" t="s">
        <v>24</v>
      </c>
      <c r="C14" s="36" t="s">
        <v>25</v>
      </c>
      <c r="D14" s="192">
        <f>15000+11300-3500</f>
        <v>22800</v>
      </c>
      <c r="E14" s="194" t="s">
        <v>18</v>
      </c>
      <c r="F14" s="196" t="s">
        <v>26</v>
      </c>
      <c r="G14" s="198" t="s">
        <v>20</v>
      </c>
      <c r="H14" s="200" t="s">
        <v>21</v>
      </c>
      <c r="I14" s="15"/>
      <c r="J14" s="16"/>
    </row>
    <row r="15" spans="1:10" s="35" customFormat="1" ht="17.25" customHeight="1" thickBot="1">
      <c r="A15" s="191"/>
      <c r="B15" s="189"/>
      <c r="C15" s="37"/>
      <c r="D15" s="193"/>
      <c r="E15" s="195"/>
      <c r="F15" s="197"/>
      <c r="G15" s="199"/>
      <c r="H15" s="201"/>
      <c r="I15" s="33">
        <v>15000</v>
      </c>
      <c r="J15" s="34"/>
    </row>
    <row r="16" spans="1:10" s="35" customFormat="1" ht="34.5" thickBot="1">
      <c r="A16" s="38">
        <v>4</v>
      </c>
      <c r="B16" s="39" t="s">
        <v>27</v>
      </c>
      <c r="C16" s="40" t="s">
        <v>28</v>
      </c>
      <c r="D16" s="20">
        <f>4000+5000</f>
        <v>9000</v>
      </c>
      <c r="E16" s="41" t="s">
        <v>29</v>
      </c>
      <c r="F16" s="42" t="s">
        <v>19</v>
      </c>
      <c r="G16" s="43" t="s">
        <v>20</v>
      </c>
      <c r="H16" s="17"/>
      <c r="I16" s="33">
        <f>4900+4900+8000+37150</f>
        <v>54950</v>
      </c>
      <c r="J16" s="34"/>
    </row>
    <row r="17" spans="1:12" ht="23.25" thickBot="1">
      <c r="A17" s="44">
        <v>5</v>
      </c>
      <c r="B17" s="45" t="s">
        <v>30</v>
      </c>
      <c r="C17" s="46" t="s">
        <v>31</v>
      </c>
      <c r="D17" s="47">
        <f>102600-1800-10000-500</f>
        <v>90300</v>
      </c>
      <c r="E17" s="48" t="s">
        <v>32</v>
      </c>
      <c r="F17" s="46" t="s">
        <v>33</v>
      </c>
      <c r="G17" s="49" t="s">
        <v>20</v>
      </c>
      <c r="H17" s="50"/>
      <c r="I17" s="51"/>
      <c r="J17" s="52">
        <v>10000</v>
      </c>
      <c r="K17" s="53"/>
    </row>
    <row r="18" spans="1:12" ht="32.25" customHeight="1" thickBot="1">
      <c r="A18" s="54">
        <v>6</v>
      </c>
      <c r="B18" s="45" t="s">
        <v>34</v>
      </c>
      <c r="C18" s="55" t="s">
        <v>35</v>
      </c>
      <c r="D18" s="47">
        <v>3700</v>
      </c>
      <c r="E18" s="48" t="s">
        <v>18</v>
      </c>
      <c r="F18" s="46" t="s">
        <v>19</v>
      </c>
      <c r="G18" s="49" t="s">
        <v>20</v>
      </c>
      <c r="H18" s="47"/>
      <c r="I18" s="51"/>
      <c r="J18" s="52"/>
      <c r="K18" s="53"/>
      <c r="L18" s="35"/>
    </row>
    <row r="19" spans="1:12" ht="28.5" customHeight="1" thickBot="1">
      <c r="A19" s="56">
        <v>7</v>
      </c>
      <c r="B19" s="57" t="s">
        <v>36</v>
      </c>
      <c r="C19" s="58" t="s">
        <v>37</v>
      </c>
      <c r="D19" s="47">
        <f>4900-400-200</f>
        <v>4300</v>
      </c>
      <c r="E19" s="48" t="s">
        <v>18</v>
      </c>
      <c r="F19" s="46" t="s">
        <v>26</v>
      </c>
      <c r="G19" s="49" t="s">
        <v>20</v>
      </c>
      <c r="H19" s="47"/>
      <c r="I19" s="51"/>
      <c r="J19" s="52"/>
      <c r="K19" s="53"/>
      <c r="L19" s="35"/>
    </row>
    <row r="20" spans="1:12" ht="28.5" customHeight="1" thickBot="1">
      <c r="A20" s="56">
        <v>8</v>
      </c>
      <c r="B20" s="57" t="s">
        <v>38</v>
      </c>
      <c r="C20" s="58" t="s">
        <v>39</v>
      </c>
      <c r="D20" s="47">
        <f>13700-1750</f>
        <v>11950</v>
      </c>
      <c r="E20" s="48" t="s">
        <v>29</v>
      </c>
      <c r="F20" s="46" t="s">
        <v>40</v>
      </c>
      <c r="G20" s="49" t="s">
        <v>20</v>
      </c>
      <c r="H20" s="47"/>
      <c r="I20" s="51"/>
      <c r="J20" s="52"/>
      <c r="K20" s="53"/>
      <c r="L20" s="35"/>
    </row>
    <row r="21" spans="1:12" ht="36.75" customHeight="1" thickBot="1">
      <c r="A21" s="202">
        <v>9</v>
      </c>
      <c r="B21" s="204" t="s">
        <v>41</v>
      </c>
      <c r="C21" s="58" t="s">
        <v>42</v>
      </c>
      <c r="D21" s="47">
        <v>1000</v>
      </c>
      <c r="E21" s="48" t="s">
        <v>18</v>
      </c>
      <c r="F21" s="46" t="s">
        <v>43</v>
      </c>
      <c r="G21" s="49" t="s">
        <v>20</v>
      </c>
      <c r="H21" s="47"/>
      <c r="I21" s="51"/>
      <c r="J21" s="52"/>
      <c r="K21" s="53"/>
      <c r="L21" s="35"/>
    </row>
    <row r="22" spans="1:12" ht="82.5" customHeight="1" thickBot="1">
      <c r="A22" s="203"/>
      <c r="B22" s="205"/>
      <c r="C22" s="59"/>
      <c r="D22" s="47">
        <v>2000</v>
      </c>
      <c r="E22" s="48" t="s">
        <v>18</v>
      </c>
      <c r="F22" s="46" t="s">
        <v>19</v>
      </c>
      <c r="G22" s="49" t="s">
        <v>20</v>
      </c>
      <c r="H22" s="60" t="s">
        <v>44</v>
      </c>
      <c r="I22" s="51"/>
      <c r="J22" s="52"/>
      <c r="K22" s="53"/>
      <c r="L22" s="35"/>
    </row>
    <row r="23" spans="1:12" ht="81" customHeight="1" thickBot="1">
      <c r="A23" s="180">
        <v>10</v>
      </c>
      <c r="B23" s="204" t="s">
        <v>45</v>
      </c>
      <c r="C23" s="58" t="s">
        <v>46</v>
      </c>
      <c r="D23" s="47">
        <f>2000-200</f>
        <v>1800</v>
      </c>
      <c r="E23" s="48" t="s">
        <v>18</v>
      </c>
      <c r="F23" s="46" t="s">
        <v>19</v>
      </c>
      <c r="G23" s="49" t="s">
        <v>20</v>
      </c>
      <c r="H23" s="60" t="s">
        <v>44</v>
      </c>
      <c r="I23" s="51"/>
      <c r="J23" s="52"/>
      <c r="K23" s="53"/>
      <c r="L23" s="35"/>
    </row>
    <row r="24" spans="1:12" ht="81" customHeight="1" thickBot="1">
      <c r="A24" s="181"/>
      <c r="B24" s="205"/>
      <c r="C24" s="59"/>
      <c r="D24" s="47">
        <v>200</v>
      </c>
      <c r="E24" s="48" t="s">
        <v>18</v>
      </c>
      <c r="F24" s="46" t="s">
        <v>47</v>
      </c>
      <c r="G24" s="49" t="s">
        <v>20</v>
      </c>
      <c r="H24" s="60"/>
      <c r="I24" s="51"/>
      <c r="J24" s="52"/>
      <c r="K24" s="53"/>
      <c r="L24" s="35"/>
    </row>
    <row r="25" spans="1:12" ht="62.25" customHeight="1" thickBot="1">
      <c r="A25" s="44">
        <v>11</v>
      </c>
      <c r="B25" s="45" t="s">
        <v>48</v>
      </c>
      <c r="C25" s="61" t="s">
        <v>49</v>
      </c>
      <c r="D25" s="47">
        <v>18000</v>
      </c>
      <c r="E25" s="62" t="s">
        <v>29</v>
      </c>
      <c r="F25" s="46" t="s">
        <v>19</v>
      </c>
      <c r="G25" s="49" t="s">
        <v>20</v>
      </c>
      <c r="H25" s="60"/>
      <c r="I25" s="51"/>
      <c r="J25" s="52"/>
      <c r="K25" s="53"/>
      <c r="L25" s="35"/>
    </row>
    <row r="26" spans="1:12" ht="62.25" customHeight="1" thickBot="1">
      <c r="A26" s="44">
        <v>12</v>
      </c>
      <c r="B26" s="63" t="s">
        <v>50</v>
      </c>
      <c r="C26" s="64" t="s">
        <v>51</v>
      </c>
      <c r="D26" s="65">
        <v>1700</v>
      </c>
      <c r="E26" s="48" t="s">
        <v>18</v>
      </c>
      <c r="F26" s="46" t="s">
        <v>47</v>
      </c>
      <c r="G26" s="66" t="s">
        <v>20</v>
      </c>
      <c r="H26" s="67"/>
      <c r="I26" s="51"/>
      <c r="J26" s="52"/>
      <c r="K26" s="53"/>
      <c r="L26" s="35"/>
    </row>
    <row r="27" spans="1:12" ht="34.5" thickBot="1">
      <c r="A27" s="54">
        <v>13</v>
      </c>
      <c r="B27" s="68" t="s">
        <v>52</v>
      </c>
      <c r="C27" s="69" t="s">
        <v>53</v>
      </c>
      <c r="D27" s="70">
        <f>11950+500</f>
        <v>12450</v>
      </c>
      <c r="E27" s="71" t="s">
        <v>29</v>
      </c>
      <c r="F27" s="72" t="s">
        <v>19</v>
      </c>
      <c r="G27" s="73" t="s">
        <v>20</v>
      </c>
      <c r="H27" s="74"/>
      <c r="I27" s="51"/>
      <c r="J27" s="52"/>
      <c r="K27" s="53"/>
      <c r="L27" s="35"/>
    </row>
    <row r="28" spans="1:12" s="35" customFormat="1" ht="36.75" thickBot="1">
      <c r="A28" s="44">
        <v>14</v>
      </c>
      <c r="B28" s="45" t="s">
        <v>54</v>
      </c>
      <c r="C28" s="75" t="s">
        <v>55</v>
      </c>
      <c r="D28" s="47">
        <v>4900</v>
      </c>
      <c r="E28" s="76" t="s">
        <v>18</v>
      </c>
      <c r="F28" s="46" t="s">
        <v>19</v>
      </c>
      <c r="G28" s="49" t="s">
        <v>20</v>
      </c>
      <c r="H28" s="77"/>
      <c r="I28" s="51"/>
      <c r="J28" s="52">
        <v>4900</v>
      </c>
      <c r="K28" s="53"/>
    </row>
    <row r="29" spans="1:12" s="35" customFormat="1" ht="27.75" customHeight="1" thickBot="1">
      <c r="A29" s="54">
        <v>15</v>
      </c>
      <c r="B29" s="45" t="s">
        <v>56</v>
      </c>
      <c r="C29" s="78" t="s">
        <v>57</v>
      </c>
      <c r="D29" s="47">
        <v>3220</v>
      </c>
      <c r="E29" s="48" t="s">
        <v>18</v>
      </c>
      <c r="F29" s="46" t="s">
        <v>58</v>
      </c>
      <c r="G29" s="49" t="s">
        <v>20</v>
      </c>
      <c r="H29" s="77"/>
      <c r="I29" s="51"/>
      <c r="J29" s="52"/>
      <c r="K29" s="53"/>
    </row>
    <row r="30" spans="1:12" s="35" customFormat="1" ht="82.5" customHeight="1" thickBot="1">
      <c r="A30" s="54">
        <v>16</v>
      </c>
      <c r="B30" s="45" t="s">
        <v>59</v>
      </c>
      <c r="C30" s="78" t="s">
        <v>60</v>
      </c>
      <c r="D30" s="47">
        <v>1000</v>
      </c>
      <c r="E30" s="48" t="s">
        <v>18</v>
      </c>
      <c r="F30" s="46" t="s">
        <v>61</v>
      </c>
      <c r="G30" s="49" t="s">
        <v>20</v>
      </c>
      <c r="H30" s="48" t="s">
        <v>62</v>
      </c>
      <c r="I30" s="51"/>
      <c r="J30" s="52"/>
      <c r="K30" s="53"/>
    </row>
    <row r="31" spans="1:12" s="35" customFormat="1" ht="36.75" thickBot="1">
      <c r="A31" s="44">
        <v>17</v>
      </c>
      <c r="B31" s="79" t="s">
        <v>63</v>
      </c>
      <c r="C31" s="75" t="s">
        <v>64</v>
      </c>
      <c r="D31" s="47">
        <f>4900-2000</f>
        <v>2900</v>
      </c>
      <c r="E31" s="71" t="s">
        <v>18</v>
      </c>
      <c r="F31" s="46" t="s">
        <v>65</v>
      </c>
      <c r="G31" s="49" t="s">
        <v>20</v>
      </c>
      <c r="H31" s="77"/>
      <c r="I31" s="51"/>
      <c r="J31" s="52">
        <v>4900</v>
      </c>
      <c r="K31" s="53"/>
    </row>
    <row r="32" spans="1:12" ht="30.75" customHeight="1" thickBot="1">
      <c r="A32" s="54">
        <v>18</v>
      </c>
      <c r="B32" s="45">
        <v>19500000</v>
      </c>
      <c r="C32" s="78" t="s">
        <v>66</v>
      </c>
      <c r="D32" s="47">
        <v>1000</v>
      </c>
      <c r="E32" s="48" t="s">
        <v>18</v>
      </c>
      <c r="F32" s="46" t="s">
        <v>67</v>
      </c>
      <c r="G32" s="49" t="s">
        <v>20</v>
      </c>
      <c r="H32" s="77"/>
      <c r="I32" s="51"/>
      <c r="J32" s="52"/>
      <c r="K32" s="53"/>
      <c r="L32" s="35"/>
    </row>
    <row r="33" spans="1:15" ht="30.75" customHeight="1" thickBot="1">
      <c r="A33" s="44">
        <v>19</v>
      </c>
      <c r="B33" s="45" t="s">
        <v>68</v>
      </c>
      <c r="C33" s="78" t="s">
        <v>69</v>
      </c>
      <c r="D33" s="47">
        <v>4990</v>
      </c>
      <c r="E33" s="48" t="s">
        <v>18</v>
      </c>
      <c r="F33" s="46" t="s">
        <v>70</v>
      </c>
      <c r="G33" s="49" t="s">
        <v>20</v>
      </c>
      <c r="H33" s="77"/>
      <c r="I33" s="51"/>
      <c r="J33" s="52"/>
      <c r="K33" s="53"/>
      <c r="L33" s="35"/>
    </row>
    <row r="34" spans="1:15" ht="48.75" customHeight="1" thickBot="1">
      <c r="A34" s="54">
        <v>20</v>
      </c>
      <c r="B34" s="45" t="s">
        <v>71</v>
      </c>
      <c r="C34" s="78" t="s">
        <v>72</v>
      </c>
      <c r="D34" s="47">
        <v>200</v>
      </c>
      <c r="E34" s="48" t="s">
        <v>18</v>
      </c>
      <c r="F34" s="46" t="s">
        <v>70</v>
      </c>
      <c r="G34" s="49" t="s">
        <v>20</v>
      </c>
      <c r="H34" s="77"/>
      <c r="I34" s="51"/>
      <c r="J34" s="52"/>
      <c r="K34" s="53"/>
      <c r="L34" s="35"/>
    </row>
    <row r="35" spans="1:15" ht="68.25" thickBot="1">
      <c r="A35" s="44">
        <v>21</v>
      </c>
      <c r="B35" s="45">
        <v>22800000</v>
      </c>
      <c r="C35" s="78" t="s">
        <v>73</v>
      </c>
      <c r="D35" s="47">
        <v>3000</v>
      </c>
      <c r="E35" s="48" t="s">
        <v>18</v>
      </c>
      <c r="F35" s="46" t="s">
        <v>19</v>
      </c>
      <c r="G35" s="49" t="s">
        <v>20</v>
      </c>
      <c r="H35" s="48"/>
      <c r="I35" s="51"/>
      <c r="J35" s="52"/>
      <c r="K35" s="53"/>
      <c r="L35" s="35"/>
      <c r="O35" s="1"/>
    </row>
    <row r="36" spans="1:15" ht="33" customHeight="1" thickBot="1">
      <c r="A36" s="54">
        <v>22</v>
      </c>
      <c r="B36" s="39" t="s">
        <v>74</v>
      </c>
      <c r="C36" s="78" t="s">
        <v>75</v>
      </c>
      <c r="D36" s="47">
        <f>4000-2000</f>
        <v>2000</v>
      </c>
      <c r="E36" s="48" t="s">
        <v>18</v>
      </c>
      <c r="F36" s="46" t="s">
        <v>19</v>
      </c>
      <c r="G36" s="49" t="s">
        <v>20</v>
      </c>
      <c r="H36" s="48"/>
      <c r="I36" s="51"/>
      <c r="J36" s="52"/>
      <c r="K36" s="53"/>
      <c r="L36" s="35"/>
    </row>
    <row r="37" spans="1:15" ht="34.5" thickBot="1">
      <c r="A37" s="44">
        <v>23</v>
      </c>
      <c r="B37" s="45">
        <v>24400000</v>
      </c>
      <c r="C37" s="78" t="s">
        <v>76</v>
      </c>
      <c r="D37" s="47">
        <f>110000+954+1496</f>
        <v>112450</v>
      </c>
      <c r="E37" s="48" t="s">
        <v>29</v>
      </c>
      <c r="F37" s="46" t="s">
        <v>19</v>
      </c>
      <c r="G37" s="49" t="s">
        <v>20</v>
      </c>
      <c r="H37" s="48"/>
      <c r="I37" s="51"/>
      <c r="J37" s="52"/>
      <c r="K37" s="53"/>
      <c r="L37" s="35"/>
    </row>
    <row r="38" spans="1:15" ht="23.25" customHeight="1" thickBot="1">
      <c r="A38" s="54">
        <v>24</v>
      </c>
      <c r="B38" s="45" t="s">
        <v>77</v>
      </c>
      <c r="C38" s="78" t="s">
        <v>78</v>
      </c>
      <c r="D38" s="47">
        <f>2000-2000</f>
        <v>0</v>
      </c>
      <c r="E38" s="48" t="s">
        <v>18</v>
      </c>
      <c r="F38" s="46" t="s">
        <v>19</v>
      </c>
      <c r="G38" s="49" t="s">
        <v>20</v>
      </c>
      <c r="H38" s="48"/>
      <c r="I38" s="51"/>
      <c r="J38" s="52"/>
      <c r="K38" s="53"/>
      <c r="L38" s="35"/>
    </row>
    <row r="39" spans="1:15" ht="23.25" customHeight="1" thickBot="1">
      <c r="A39" s="180">
        <v>25</v>
      </c>
      <c r="B39" s="182">
        <v>30100000</v>
      </c>
      <c r="C39" s="80" t="s">
        <v>79</v>
      </c>
      <c r="D39" s="47">
        <v>7000</v>
      </c>
      <c r="E39" s="48" t="s">
        <v>32</v>
      </c>
      <c r="F39" s="46" t="s">
        <v>19</v>
      </c>
      <c r="G39" s="49" t="s">
        <v>20</v>
      </c>
      <c r="H39" s="48"/>
      <c r="I39" s="51"/>
      <c r="J39" s="52"/>
      <c r="K39" s="53"/>
      <c r="L39" s="35"/>
    </row>
    <row r="40" spans="1:15" ht="34.5" thickBot="1">
      <c r="A40" s="181"/>
      <c r="B40" s="183"/>
      <c r="C40" s="81"/>
      <c r="D40" s="82">
        <f>35000+500+10000-53</f>
        <v>45447</v>
      </c>
      <c r="E40" s="48" t="s">
        <v>29</v>
      </c>
      <c r="F40" s="46" t="s">
        <v>19</v>
      </c>
      <c r="G40" s="49" t="s">
        <v>20</v>
      </c>
      <c r="H40" s="77"/>
      <c r="I40" s="51"/>
      <c r="J40" s="52"/>
      <c r="K40" s="53"/>
      <c r="L40" s="35"/>
    </row>
    <row r="41" spans="1:15" ht="34.5" thickBot="1">
      <c r="A41" s="180">
        <v>26</v>
      </c>
      <c r="B41" s="204">
        <v>30200000</v>
      </c>
      <c r="C41" s="80" t="s">
        <v>80</v>
      </c>
      <c r="D41" s="47">
        <f>5000-3553.8+15000</f>
        <v>16446.2</v>
      </c>
      <c r="E41" s="48" t="s">
        <v>29</v>
      </c>
      <c r="F41" s="46" t="s">
        <v>19</v>
      </c>
      <c r="G41" s="49" t="s">
        <v>20</v>
      </c>
      <c r="H41" s="77"/>
      <c r="I41" s="51"/>
      <c r="J41" s="52"/>
      <c r="K41" s="53"/>
      <c r="L41" s="35"/>
    </row>
    <row r="42" spans="1:15" ht="23.25" thickBot="1">
      <c r="A42" s="181"/>
      <c r="B42" s="205"/>
      <c r="C42" s="81"/>
      <c r="D42" s="47">
        <f>20000+3553.8+200+15600</f>
        <v>39353.800000000003</v>
      </c>
      <c r="E42" s="48" t="s">
        <v>32</v>
      </c>
      <c r="F42" s="46" t="s">
        <v>19</v>
      </c>
      <c r="G42" s="49" t="s">
        <v>20</v>
      </c>
      <c r="H42" s="77"/>
      <c r="I42" s="51"/>
      <c r="J42" s="52"/>
      <c r="K42" s="53"/>
      <c r="L42" s="35"/>
    </row>
    <row r="43" spans="1:15" ht="39" customHeight="1" thickBot="1">
      <c r="A43" s="83">
        <v>27</v>
      </c>
      <c r="B43" s="68" t="s">
        <v>81</v>
      </c>
      <c r="C43" s="81" t="s">
        <v>82</v>
      </c>
      <c r="D43" s="47">
        <v>8000</v>
      </c>
      <c r="E43" s="48" t="s">
        <v>29</v>
      </c>
      <c r="F43" s="46" t="s">
        <v>26</v>
      </c>
      <c r="G43" s="49" t="s">
        <v>20</v>
      </c>
      <c r="H43" s="77"/>
      <c r="I43" s="51"/>
      <c r="J43" s="52"/>
      <c r="K43" s="53"/>
      <c r="L43" s="35"/>
    </row>
    <row r="44" spans="1:15" ht="34.5" thickBot="1">
      <c r="A44" s="54">
        <v>28</v>
      </c>
      <c r="B44" s="45" t="s">
        <v>83</v>
      </c>
      <c r="C44" s="78" t="s">
        <v>84</v>
      </c>
      <c r="D44" s="47">
        <f>4000-3900</f>
        <v>100</v>
      </c>
      <c r="E44" s="48" t="s">
        <v>18</v>
      </c>
      <c r="F44" s="46" t="s">
        <v>19</v>
      </c>
      <c r="G44" s="49" t="s">
        <v>20</v>
      </c>
      <c r="H44" s="77"/>
      <c r="I44" s="51"/>
      <c r="J44" s="52"/>
      <c r="K44" s="53"/>
      <c r="L44" s="35"/>
    </row>
    <row r="45" spans="1:15" ht="34.5" thickBot="1">
      <c r="A45" s="83">
        <v>29</v>
      </c>
      <c r="B45" s="45" t="s">
        <v>85</v>
      </c>
      <c r="C45" s="78" t="s">
        <v>86</v>
      </c>
      <c r="D45" s="47">
        <v>2000</v>
      </c>
      <c r="E45" s="48" t="s">
        <v>18</v>
      </c>
      <c r="F45" s="46" t="s">
        <v>19</v>
      </c>
      <c r="G45" s="49" t="s">
        <v>20</v>
      </c>
      <c r="H45" s="77"/>
      <c r="I45" s="51"/>
      <c r="J45" s="52"/>
      <c r="K45" s="53"/>
      <c r="L45" s="35"/>
    </row>
    <row r="46" spans="1:15" ht="45.75" thickBot="1">
      <c r="A46" s="54">
        <v>30</v>
      </c>
      <c r="B46" s="45" t="s">
        <v>87</v>
      </c>
      <c r="C46" s="78" t="s">
        <v>88</v>
      </c>
      <c r="D46" s="47">
        <v>1000</v>
      </c>
      <c r="E46" s="48" t="s">
        <v>18</v>
      </c>
      <c r="F46" s="46" t="s">
        <v>19</v>
      </c>
      <c r="G46" s="49" t="s">
        <v>20</v>
      </c>
      <c r="H46" s="77"/>
      <c r="I46" s="51"/>
      <c r="J46" s="52"/>
      <c r="K46" s="53"/>
      <c r="L46" s="35"/>
    </row>
    <row r="47" spans="1:15" s="35" customFormat="1" ht="45.75" thickBot="1">
      <c r="A47" s="83">
        <v>31</v>
      </c>
      <c r="B47" s="45" t="s">
        <v>89</v>
      </c>
      <c r="C47" s="78" t="s">
        <v>90</v>
      </c>
      <c r="D47" s="47">
        <v>4500</v>
      </c>
      <c r="E47" s="48" t="s">
        <v>18</v>
      </c>
      <c r="F47" s="46" t="s">
        <v>19</v>
      </c>
      <c r="G47" s="49" t="s">
        <v>20</v>
      </c>
      <c r="H47" s="77"/>
      <c r="I47" s="51"/>
      <c r="J47" s="52">
        <v>4500</v>
      </c>
      <c r="K47" s="53"/>
    </row>
    <row r="48" spans="1:15" s="35" customFormat="1" ht="98.25" customHeight="1" thickBot="1">
      <c r="A48" s="54">
        <v>32</v>
      </c>
      <c r="B48" s="45" t="s">
        <v>91</v>
      </c>
      <c r="C48" s="78" t="s">
        <v>92</v>
      </c>
      <c r="D48" s="47">
        <f>126200+3105+20500+10000+24000-14000</f>
        <v>169805</v>
      </c>
      <c r="E48" s="48" t="s">
        <v>93</v>
      </c>
      <c r="F48" s="46" t="s">
        <v>19</v>
      </c>
      <c r="G48" s="49" t="s">
        <v>20</v>
      </c>
      <c r="H48" s="31" t="s">
        <v>94</v>
      </c>
      <c r="I48" s="51"/>
      <c r="J48" s="52"/>
      <c r="K48" s="53"/>
    </row>
    <row r="49" spans="1:11" s="35" customFormat="1" ht="38.25" customHeight="1" thickBot="1">
      <c r="A49" s="83">
        <v>33</v>
      </c>
      <c r="B49" s="45" t="s">
        <v>95</v>
      </c>
      <c r="C49" s="78" t="s">
        <v>96</v>
      </c>
      <c r="D49" s="47">
        <v>2000</v>
      </c>
      <c r="E49" s="48" t="s">
        <v>18</v>
      </c>
      <c r="F49" s="46" t="s">
        <v>19</v>
      </c>
      <c r="G49" s="49" t="s">
        <v>20</v>
      </c>
      <c r="H49" s="84"/>
      <c r="I49" s="51"/>
      <c r="J49" s="52"/>
      <c r="K49" s="53"/>
    </row>
    <row r="50" spans="1:11" s="35" customFormat="1" ht="45.75" thickBot="1">
      <c r="A50" s="54">
        <v>34</v>
      </c>
      <c r="B50" s="45">
        <v>33100000</v>
      </c>
      <c r="C50" s="78" t="s">
        <v>97</v>
      </c>
      <c r="D50" s="47">
        <f>502350+27000-3000+76100+197640-3000</f>
        <v>797090</v>
      </c>
      <c r="E50" s="85" t="s">
        <v>98</v>
      </c>
      <c r="F50" s="46" t="s">
        <v>19</v>
      </c>
      <c r="G50" s="86" t="s">
        <v>20</v>
      </c>
      <c r="H50" s="87" t="s">
        <v>99</v>
      </c>
      <c r="I50" s="51"/>
      <c r="J50" s="52"/>
      <c r="K50" s="53"/>
    </row>
    <row r="51" spans="1:11" s="35" customFormat="1" ht="34.5" thickBot="1">
      <c r="A51" s="83">
        <v>35</v>
      </c>
      <c r="B51" s="57">
        <v>33600000</v>
      </c>
      <c r="C51" s="80" t="s">
        <v>100</v>
      </c>
      <c r="D51" s="88">
        <v>500</v>
      </c>
      <c r="E51" s="89" t="s">
        <v>29</v>
      </c>
      <c r="F51" s="90" t="s">
        <v>19</v>
      </c>
      <c r="G51" s="91" t="s">
        <v>20</v>
      </c>
      <c r="H51" s="92"/>
      <c r="I51" s="93"/>
      <c r="J51" s="52"/>
      <c r="K51" s="53"/>
    </row>
    <row r="52" spans="1:11" s="35" customFormat="1" ht="36.75" customHeight="1" thickBot="1">
      <c r="A52" s="54">
        <v>36</v>
      </c>
      <c r="B52" s="45" t="s">
        <v>101</v>
      </c>
      <c r="C52" s="78" t="s">
        <v>102</v>
      </c>
      <c r="D52" s="47">
        <v>400</v>
      </c>
      <c r="E52" s="48" t="s">
        <v>18</v>
      </c>
      <c r="F52" s="46" t="s">
        <v>19</v>
      </c>
      <c r="G52" s="49" t="s">
        <v>20</v>
      </c>
      <c r="H52" s="66"/>
      <c r="I52" s="51"/>
      <c r="J52" s="94"/>
      <c r="K52" s="53"/>
    </row>
    <row r="53" spans="1:11" s="35" customFormat="1" ht="80.25" customHeight="1">
      <c r="A53" s="180">
        <v>37</v>
      </c>
      <c r="B53" s="204">
        <v>34300000</v>
      </c>
      <c r="C53" s="80" t="s">
        <v>103</v>
      </c>
      <c r="D53" s="214">
        <f>260+2000-280</f>
        <v>1980</v>
      </c>
      <c r="E53" s="208" t="s">
        <v>18</v>
      </c>
      <c r="F53" s="208" t="s">
        <v>19</v>
      </c>
      <c r="G53" s="210" t="s">
        <v>20</v>
      </c>
      <c r="H53" s="212" t="s">
        <v>104</v>
      </c>
      <c r="I53" s="52"/>
      <c r="J53" s="94">
        <v>5000</v>
      </c>
      <c r="K53" s="53"/>
    </row>
    <row r="54" spans="1:11" s="35" customFormat="1" ht="13.5" thickBot="1">
      <c r="A54" s="206"/>
      <c r="B54" s="207"/>
      <c r="C54" s="95"/>
      <c r="D54" s="215"/>
      <c r="E54" s="209"/>
      <c r="F54" s="209"/>
      <c r="G54" s="211"/>
      <c r="H54" s="213"/>
      <c r="I54" s="51">
        <v>5000</v>
      </c>
      <c r="J54" s="52"/>
      <c r="K54" s="96"/>
    </row>
    <row r="55" spans="1:11" s="35" customFormat="1" ht="38.25" customHeight="1" thickBot="1">
      <c r="A55" s="181"/>
      <c r="B55" s="205"/>
      <c r="C55" s="81"/>
      <c r="D55" s="70">
        <v>280</v>
      </c>
      <c r="E55" s="72" t="s">
        <v>18</v>
      </c>
      <c r="F55" s="72" t="s">
        <v>105</v>
      </c>
      <c r="G55" s="73" t="s">
        <v>20</v>
      </c>
      <c r="H55" s="97"/>
      <c r="I55" s="51"/>
      <c r="J55" s="52"/>
      <c r="K55" s="96"/>
    </row>
    <row r="56" spans="1:11" s="35" customFormat="1" ht="34.5" thickBot="1">
      <c r="A56" s="44">
        <v>38</v>
      </c>
      <c r="B56" s="45" t="s">
        <v>106</v>
      </c>
      <c r="C56" s="78" t="s">
        <v>107</v>
      </c>
      <c r="D56" s="47">
        <f>856+100+150</f>
        <v>1106</v>
      </c>
      <c r="E56" s="48" t="s">
        <v>18</v>
      </c>
      <c r="F56" s="46" t="s">
        <v>19</v>
      </c>
      <c r="G56" s="49" t="s">
        <v>20</v>
      </c>
      <c r="H56" s="66"/>
      <c r="I56" s="51"/>
      <c r="J56" s="52"/>
      <c r="K56" s="53"/>
    </row>
    <row r="57" spans="1:11" s="35" customFormat="1" ht="45.75" thickBot="1">
      <c r="A57" s="44">
        <v>39</v>
      </c>
      <c r="B57" s="45" t="s">
        <v>108</v>
      </c>
      <c r="C57" s="78" t="s">
        <v>109</v>
      </c>
      <c r="D57" s="47">
        <f>360+4600</f>
        <v>4960</v>
      </c>
      <c r="E57" s="48" t="s">
        <v>18</v>
      </c>
      <c r="F57" s="46" t="s">
        <v>19</v>
      </c>
      <c r="G57" s="49" t="s">
        <v>20</v>
      </c>
      <c r="H57" s="66"/>
      <c r="I57" s="51"/>
      <c r="J57" s="52"/>
      <c r="K57" s="53"/>
    </row>
    <row r="58" spans="1:11" s="35" customFormat="1" ht="44.25" customHeight="1" thickBot="1">
      <c r="A58" s="44">
        <v>40</v>
      </c>
      <c r="B58" s="45" t="s">
        <v>110</v>
      </c>
      <c r="C58" s="78" t="s">
        <v>111</v>
      </c>
      <c r="D58" s="20">
        <v>4987</v>
      </c>
      <c r="E58" s="48" t="s">
        <v>18</v>
      </c>
      <c r="F58" s="46" t="s">
        <v>19</v>
      </c>
      <c r="G58" s="49" t="s">
        <v>20</v>
      </c>
      <c r="H58" s="66"/>
      <c r="I58" s="51"/>
      <c r="J58" s="52"/>
      <c r="K58" s="53"/>
    </row>
    <row r="59" spans="1:11" s="35" customFormat="1" ht="44.25" customHeight="1" thickBot="1">
      <c r="A59" s="44">
        <v>41</v>
      </c>
      <c r="B59" s="45" t="s">
        <v>112</v>
      </c>
      <c r="C59" s="78" t="s">
        <v>113</v>
      </c>
      <c r="D59" s="20">
        <f>400+200</f>
        <v>600</v>
      </c>
      <c r="E59" s="48" t="s">
        <v>18</v>
      </c>
      <c r="F59" s="46" t="s">
        <v>114</v>
      </c>
      <c r="G59" s="49" t="s">
        <v>20</v>
      </c>
      <c r="H59" s="66"/>
      <c r="I59" s="51"/>
      <c r="J59" s="52"/>
      <c r="K59" s="53"/>
    </row>
    <row r="60" spans="1:11" s="35" customFormat="1" ht="23.25" thickBot="1">
      <c r="A60" s="44">
        <v>42</v>
      </c>
      <c r="B60" s="45" t="s">
        <v>115</v>
      </c>
      <c r="C60" s="78" t="s">
        <v>116</v>
      </c>
      <c r="D60" s="47">
        <f>1000+2200-1000+2790</f>
        <v>4990</v>
      </c>
      <c r="E60" s="48" t="s">
        <v>18</v>
      </c>
      <c r="F60" s="46" t="s">
        <v>117</v>
      </c>
      <c r="G60" s="49" t="s">
        <v>20</v>
      </c>
      <c r="H60" s="66"/>
      <c r="I60" s="51"/>
      <c r="J60" s="52"/>
      <c r="K60" s="53"/>
    </row>
    <row r="61" spans="1:11" s="35" customFormat="1" ht="34.5" thickBot="1">
      <c r="A61" s="54">
        <v>43</v>
      </c>
      <c r="B61" s="45">
        <v>38400000</v>
      </c>
      <c r="C61" s="78" t="s">
        <v>118</v>
      </c>
      <c r="D61" s="47">
        <f>12000-1500-10500</f>
        <v>0</v>
      </c>
      <c r="E61" s="48" t="s">
        <v>29</v>
      </c>
      <c r="F61" s="46" t="s">
        <v>19</v>
      </c>
      <c r="G61" s="49" t="s">
        <v>20</v>
      </c>
      <c r="H61" s="66"/>
      <c r="I61" s="51">
        <v>1000</v>
      </c>
      <c r="J61" s="52"/>
      <c r="K61" s="53"/>
    </row>
    <row r="62" spans="1:11" s="35" customFormat="1" ht="36" customHeight="1" thickBot="1">
      <c r="A62" s="44">
        <v>44</v>
      </c>
      <c r="B62" s="45" t="s">
        <v>119</v>
      </c>
      <c r="C62" s="78" t="s">
        <v>120</v>
      </c>
      <c r="D62" s="47">
        <f>11000-11000</f>
        <v>0</v>
      </c>
      <c r="E62" s="48" t="s">
        <v>29</v>
      </c>
      <c r="F62" s="46" t="s">
        <v>26</v>
      </c>
      <c r="G62" s="49" t="s">
        <v>20</v>
      </c>
      <c r="H62" s="66"/>
      <c r="I62" s="51"/>
      <c r="J62" s="52"/>
      <c r="K62" s="53"/>
    </row>
    <row r="63" spans="1:11" s="35" customFormat="1" ht="36" customHeight="1" thickBot="1">
      <c r="A63" s="44">
        <v>45</v>
      </c>
      <c r="B63" s="45" t="s">
        <v>121</v>
      </c>
      <c r="C63" s="78" t="s">
        <v>122</v>
      </c>
      <c r="D63" s="47">
        <f>4900-3000</f>
        <v>1900</v>
      </c>
      <c r="E63" s="48" t="s">
        <v>18</v>
      </c>
      <c r="F63" s="46" t="s">
        <v>40</v>
      </c>
      <c r="G63" s="49" t="s">
        <v>20</v>
      </c>
      <c r="H63" s="66"/>
      <c r="I63" s="51"/>
      <c r="J63" s="52"/>
      <c r="K63" s="53"/>
    </row>
    <row r="64" spans="1:11" s="35" customFormat="1" ht="23.25" thickBot="1">
      <c r="A64" s="54">
        <v>46</v>
      </c>
      <c r="B64" s="45">
        <v>39100000</v>
      </c>
      <c r="C64" s="78" t="s">
        <v>123</v>
      </c>
      <c r="D64" s="47">
        <f>430500+70000-200-4900-4000-76100-10000-4650</f>
        <v>400650</v>
      </c>
      <c r="E64" s="48" t="s">
        <v>93</v>
      </c>
      <c r="F64" s="46" t="s">
        <v>19</v>
      </c>
      <c r="G64" s="49" t="s">
        <v>20</v>
      </c>
      <c r="H64" s="66"/>
      <c r="I64" s="98"/>
      <c r="J64" s="52"/>
      <c r="K64" s="53"/>
    </row>
    <row r="65" spans="1:11" s="35" customFormat="1" ht="57.75" thickBot="1">
      <c r="A65" s="180">
        <v>47</v>
      </c>
      <c r="B65" s="204" t="s">
        <v>124</v>
      </c>
      <c r="C65" s="80" t="s">
        <v>125</v>
      </c>
      <c r="D65" s="47">
        <v>500</v>
      </c>
      <c r="E65" s="48" t="s">
        <v>18</v>
      </c>
      <c r="F65" s="46" t="s">
        <v>19</v>
      </c>
      <c r="G65" s="49" t="s">
        <v>20</v>
      </c>
      <c r="H65" s="60" t="s">
        <v>44</v>
      </c>
      <c r="I65" s="98"/>
      <c r="J65" s="52"/>
      <c r="K65" s="53"/>
    </row>
    <row r="66" spans="1:11" s="35" customFormat="1" ht="35.25" customHeight="1" thickBot="1">
      <c r="A66" s="181"/>
      <c r="B66" s="205"/>
      <c r="C66" s="81"/>
      <c r="D66" s="47">
        <f>4990-1000</f>
        <v>3990</v>
      </c>
      <c r="E66" s="48" t="s">
        <v>18</v>
      </c>
      <c r="F66" s="46" t="s">
        <v>19</v>
      </c>
      <c r="G66" s="49" t="s">
        <v>20</v>
      </c>
      <c r="H66" s="66"/>
      <c r="I66" s="52">
        <v>4500</v>
      </c>
      <c r="J66" s="52"/>
      <c r="K66" s="53"/>
    </row>
    <row r="67" spans="1:11" s="35" customFormat="1" ht="30" customHeight="1" thickBot="1">
      <c r="A67" s="54">
        <v>48</v>
      </c>
      <c r="B67" s="45">
        <v>39500000</v>
      </c>
      <c r="C67" s="78" t="s">
        <v>126</v>
      </c>
      <c r="D67" s="47">
        <f>2500+47+100+3+40+143+2157-500+500</f>
        <v>4990</v>
      </c>
      <c r="E67" s="48" t="s">
        <v>18</v>
      </c>
      <c r="F67" s="46" t="s">
        <v>19</v>
      </c>
      <c r="G67" s="49" t="s">
        <v>20</v>
      </c>
      <c r="H67" s="66"/>
      <c r="I67" s="51"/>
      <c r="J67" s="52"/>
      <c r="K67" s="53"/>
    </row>
    <row r="68" spans="1:11" s="35" customFormat="1" ht="34.5" thickBot="1">
      <c r="A68" s="44">
        <v>49</v>
      </c>
      <c r="B68" s="45" t="s">
        <v>127</v>
      </c>
      <c r="C68" s="78" t="s">
        <v>128</v>
      </c>
      <c r="D68" s="47">
        <v>7000</v>
      </c>
      <c r="E68" s="48" t="s">
        <v>29</v>
      </c>
      <c r="F68" s="46" t="s">
        <v>19</v>
      </c>
      <c r="G68" s="49" t="s">
        <v>20</v>
      </c>
      <c r="H68" s="66"/>
      <c r="I68" s="51"/>
      <c r="J68" s="52"/>
      <c r="K68" s="53"/>
    </row>
    <row r="69" spans="1:11" s="35" customFormat="1" ht="44.25" customHeight="1" thickBot="1">
      <c r="A69" s="54">
        <v>50</v>
      </c>
      <c r="B69" s="45" t="s">
        <v>129</v>
      </c>
      <c r="C69" s="78" t="s">
        <v>130</v>
      </c>
      <c r="D69" s="47">
        <f>4000-850</f>
        <v>3150</v>
      </c>
      <c r="E69" s="48" t="s">
        <v>18</v>
      </c>
      <c r="F69" s="46" t="s">
        <v>26</v>
      </c>
      <c r="G69" s="49" t="s">
        <v>20</v>
      </c>
      <c r="H69" s="66"/>
      <c r="I69" s="51"/>
      <c r="J69" s="52"/>
      <c r="K69" s="53"/>
    </row>
    <row r="70" spans="1:11" s="35" customFormat="1" ht="50.25" customHeight="1" thickBot="1">
      <c r="A70" s="54">
        <v>51</v>
      </c>
      <c r="B70" s="45" t="s">
        <v>131</v>
      </c>
      <c r="C70" s="78" t="s">
        <v>132</v>
      </c>
      <c r="D70" s="47">
        <v>1000</v>
      </c>
      <c r="E70" s="48" t="s">
        <v>18</v>
      </c>
      <c r="F70" s="46" t="s">
        <v>40</v>
      </c>
      <c r="G70" s="49" t="s">
        <v>20</v>
      </c>
      <c r="H70" s="66"/>
      <c r="I70" s="51"/>
      <c r="J70" s="52"/>
      <c r="K70" s="53"/>
    </row>
    <row r="71" spans="1:11" s="35" customFormat="1" ht="44.25" customHeight="1" thickBot="1">
      <c r="A71" s="44">
        <v>52</v>
      </c>
      <c r="B71" s="45" t="s">
        <v>133</v>
      </c>
      <c r="C71" s="78" t="s">
        <v>134</v>
      </c>
      <c r="D71" s="47">
        <f>3000+800</f>
        <v>3800</v>
      </c>
      <c r="E71" s="48" t="s">
        <v>18</v>
      </c>
      <c r="F71" s="46" t="s">
        <v>40</v>
      </c>
      <c r="G71" s="49" t="s">
        <v>20</v>
      </c>
      <c r="H71" s="66"/>
      <c r="I71" s="51"/>
      <c r="J71" s="52"/>
      <c r="K71" s="53"/>
    </row>
    <row r="72" spans="1:11" s="35" customFormat="1" ht="34.5" thickBot="1">
      <c r="A72" s="54">
        <v>53</v>
      </c>
      <c r="B72" s="45" t="s">
        <v>135</v>
      </c>
      <c r="C72" s="78" t="s">
        <v>136</v>
      </c>
      <c r="D72" s="47">
        <f>45000-15000-1000</f>
        <v>29000</v>
      </c>
      <c r="E72" s="48" t="s">
        <v>29</v>
      </c>
      <c r="F72" s="46" t="s">
        <v>19</v>
      </c>
      <c r="G72" s="49" t="s">
        <v>20</v>
      </c>
      <c r="H72" s="66"/>
      <c r="I72" s="51"/>
      <c r="J72" s="52"/>
      <c r="K72" s="53"/>
    </row>
    <row r="73" spans="1:11" s="35" customFormat="1" ht="23.25" thickBot="1">
      <c r="A73" s="44">
        <v>54</v>
      </c>
      <c r="B73" s="45">
        <v>44100000</v>
      </c>
      <c r="C73" s="78" t="s">
        <v>137</v>
      </c>
      <c r="D73" s="47">
        <f>4700-2000</f>
        <v>2700</v>
      </c>
      <c r="E73" s="48" t="s">
        <v>18</v>
      </c>
      <c r="F73" s="46" t="s">
        <v>19</v>
      </c>
      <c r="G73" s="49" t="s">
        <v>20</v>
      </c>
      <c r="H73" s="66"/>
      <c r="I73" s="51"/>
      <c r="J73" s="52"/>
      <c r="K73" s="53"/>
    </row>
    <row r="74" spans="1:11" s="35" customFormat="1" ht="42" customHeight="1" thickBot="1">
      <c r="A74" s="54">
        <v>55</v>
      </c>
      <c r="B74" s="45" t="s">
        <v>138</v>
      </c>
      <c r="C74" s="78" t="s">
        <v>139</v>
      </c>
      <c r="D74" s="47">
        <f>182300-5000+10000-1500-22500+2850+850-5000+220000-10000-150000</f>
        <v>222000</v>
      </c>
      <c r="E74" s="48" t="s">
        <v>93</v>
      </c>
      <c r="F74" s="46" t="s">
        <v>26</v>
      </c>
      <c r="G74" s="49" t="s">
        <v>20</v>
      </c>
      <c r="H74" s="66"/>
      <c r="I74" s="51"/>
      <c r="J74" s="52"/>
      <c r="K74" s="53"/>
    </row>
    <row r="75" spans="1:11" s="35" customFormat="1" ht="34.5" thickBot="1">
      <c r="A75" s="44">
        <v>56</v>
      </c>
      <c r="B75" s="45" t="s">
        <v>140</v>
      </c>
      <c r="C75" s="99" t="s">
        <v>141</v>
      </c>
      <c r="D75" s="47">
        <f>70000-15000</f>
        <v>55000</v>
      </c>
      <c r="E75" s="71" t="s">
        <v>29</v>
      </c>
      <c r="F75" s="46" t="s">
        <v>19</v>
      </c>
      <c r="G75" s="49" t="s">
        <v>20</v>
      </c>
      <c r="H75" s="66"/>
      <c r="I75" s="51"/>
      <c r="J75" s="52"/>
      <c r="K75" s="53"/>
    </row>
    <row r="76" spans="1:11" s="35" customFormat="1" ht="34.5" thickBot="1">
      <c r="A76" s="54">
        <v>57</v>
      </c>
      <c r="B76" s="45">
        <v>44400000</v>
      </c>
      <c r="C76" s="78" t="s">
        <v>142</v>
      </c>
      <c r="D76" s="47">
        <f>4900-47</f>
        <v>4853</v>
      </c>
      <c r="E76" s="48" t="s">
        <v>18</v>
      </c>
      <c r="F76" s="46" t="s">
        <v>19</v>
      </c>
      <c r="G76" s="49" t="s">
        <v>20</v>
      </c>
      <c r="H76" s="66"/>
      <c r="I76" s="51"/>
      <c r="J76" s="52"/>
      <c r="K76" s="53"/>
    </row>
    <row r="77" spans="1:11" s="35" customFormat="1" ht="45.75" thickBot="1">
      <c r="A77" s="44">
        <v>58</v>
      </c>
      <c r="B77" s="45">
        <v>44500000</v>
      </c>
      <c r="C77" s="78" t="s">
        <v>143</v>
      </c>
      <c r="D77" s="47">
        <f>4990-100-3</f>
        <v>4887</v>
      </c>
      <c r="E77" s="48" t="s">
        <v>18</v>
      </c>
      <c r="F77" s="46" t="s">
        <v>19</v>
      </c>
      <c r="G77" s="49" t="s">
        <v>20</v>
      </c>
      <c r="H77" s="66"/>
      <c r="I77" s="51"/>
      <c r="J77" s="52"/>
      <c r="K77" s="53"/>
    </row>
    <row r="78" spans="1:11" s="35" customFormat="1" ht="50.25" customHeight="1" thickBot="1">
      <c r="A78" s="44">
        <v>59</v>
      </c>
      <c r="B78" s="45" t="s">
        <v>144</v>
      </c>
      <c r="C78" s="78" t="s">
        <v>145</v>
      </c>
      <c r="D78" s="47">
        <f>4000+160-2600</f>
        <v>1560</v>
      </c>
      <c r="E78" s="48" t="s">
        <v>18</v>
      </c>
      <c r="F78" s="46" t="s">
        <v>40</v>
      </c>
      <c r="G78" s="49" t="s">
        <v>20</v>
      </c>
      <c r="H78" s="66"/>
      <c r="I78" s="51"/>
      <c r="J78" s="52"/>
      <c r="K78" s="53"/>
    </row>
    <row r="79" spans="1:11" s="35" customFormat="1" ht="23.25" thickBot="1">
      <c r="A79" s="54">
        <v>60</v>
      </c>
      <c r="B79" s="45" t="s">
        <v>146</v>
      </c>
      <c r="C79" s="78" t="s">
        <v>147</v>
      </c>
      <c r="D79" s="47">
        <f>1500-954+1000</f>
        <v>1546</v>
      </c>
      <c r="E79" s="48" t="s">
        <v>18</v>
      </c>
      <c r="F79" s="46" t="s">
        <v>19</v>
      </c>
      <c r="G79" s="49" t="s">
        <v>20</v>
      </c>
      <c r="H79" s="66"/>
      <c r="I79" s="51"/>
      <c r="J79" s="52"/>
      <c r="K79" s="53"/>
    </row>
    <row r="80" spans="1:11" s="35" customFormat="1" ht="34.5" customHeight="1" thickBot="1">
      <c r="A80" s="44">
        <v>61</v>
      </c>
      <c r="B80" s="45" t="s">
        <v>148</v>
      </c>
      <c r="C80" s="78" t="s">
        <v>149</v>
      </c>
      <c r="D80" s="47">
        <v>1500</v>
      </c>
      <c r="E80" s="48" t="s">
        <v>18</v>
      </c>
      <c r="F80" s="46" t="s">
        <v>40</v>
      </c>
      <c r="G80" s="49" t="s">
        <v>20</v>
      </c>
      <c r="H80" s="66"/>
      <c r="I80" s="51"/>
      <c r="J80" s="52"/>
      <c r="K80" s="53"/>
    </row>
    <row r="81" spans="1:11" s="35" customFormat="1" ht="45.75" thickBot="1">
      <c r="A81" s="54">
        <v>62</v>
      </c>
      <c r="B81" s="45">
        <v>45200000</v>
      </c>
      <c r="C81" s="78" t="s">
        <v>150</v>
      </c>
      <c r="D81" s="47">
        <f>1494530-20500-390000-4600+12000+7000-24000-30600-220000-31700-200000-1000</f>
        <v>591130</v>
      </c>
      <c r="E81" s="48" t="s">
        <v>93</v>
      </c>
      <c r="F81" s="46" t="s">
        <v>19</v>
      </c>
      <c r="G81" s="49" t="s">
        <v>20</v>
      </c>
      <c r="H81" s="66"/>
      <c r="I81" s="52">
        <v>40000</v>
      </c>
      <c r="J81" s="52"/>
      <c r="K81" s="53"/>
    </row>
    <row r="82" spans="1:11" s="35" customFormat="1" ht="23.25" customHeight="1" thickBot="1">
      <c r="A82" s="202">
        <v>63</v>
      </c>
      <c r="B82" s="204" t="s">
        <v>151</v>
      </c>
      <c r="C82" s="100" t="s">
        <v>152</v>
      </c>
      <c r="D82" s="88">
        <f>200000-14000</f>
        <v>186000</v>
      </c>
      <c r="E82" s="48" t="s">
        <v>93</v>
      </c>
      <c r="F82" s="46" t="s">
        <v>19</v>
      </c>
      <c r="G82" s="49" t="s">
        <v>20</v>
      </c>
      <c r="H82" s="66"/>
      <c r="I82" s="51"/>
      <c r="J82" s="52"/>
      <c r="K82" s="53"/>
    </row>
    <row r="83" spans="1:11" s="35" customFormat="1" ht="57.75" thickBot="1">
      <c r="A83" s="203"/>
      <c r="B83" s="205"/>
      <c r="C83" s="101"/>
      <c r="D83" s="88">
        <v>6000</v>
      </c>
      <c r="E83" s="48" t="s">
        <v>18</v>
      </c>
      <c r="F83" s="46" t="s">
        <v>19</v>
      </c>
      <c r="G83" s="49" t="s">
        <v>20</v>
      </c>
      <c r="H83" s="60" t="s">
        <v>153</v>
      </c>
      <c r="I83" s="51"/>
      <c r="J83" s="52"/>
      <c r="K83" s="53"/>
    </row>
    <row r="84" spans="1:11" s="35" customFormat="1" ht="45.75" customHeight="1" thickBot="1">
      <c r="A84" s="216">
        <v>64</v>
      </c>
      <c r="B84" s="217" t="s">
        <v>154</v>
      </c>
      <c r="C84" s="80" t="s">
        <v>155</v>
      </c>
      <c r="D84" s="47">
        <f>375000-80000</f>
        <v>295000</v>
      </c>
      <c r="E84" s="48" t="s">
        <v>29</v>
      </c>
      <c r="F84" s="46" t="s">
        <v>156</v>
      </c>
      <c r="G84" s="49" t="s">
        <v>20</v>
      </c>
      <c r="H84" s="46" t="s">
        <v>157</v>
      </c>
      <c r="I84" s="51"/>
      <c r="J84" s="52"/>
      <c r="K84" s="53"/>
    </row>
    <row r="85" spans="1:11" s="35" customFormat="1" ht="32.25" customHeight="1" thickBot="1">
      <c r="A85" s="216"/>
      <c r="B85" s="217"/>
      <c r="C85" s="81"/>
      <c r="D85" s="47">
        <f>1227640+395000+80000-10000-197640</f>
        <v>1495000</v>
      </c>
      <c r="E85" s="48" t="s">
        <v>93</v>
      </c>
      <c r="F85" s="46" t="s">
        <v>19</v>
      </c>
      <c r="G85" s="49" t="s">
        <v>20</v>
      </c>
      <c r="H85" s="66"/>
      <c r="I85" s="102"/>
      <c r="J85" s="52"/>
      <c r="K85" s="53"/>
    </row>
    <row r="86" spans="1:11" s="35" customFormat="1" ht="79.5" thickBot="1">
      <c r="A86" s="54">
        <v>65</v>
      </c>
      <c r="B86" s="45" t="s">
        <v>158</v>
      </c>
      <c r="C86" s="78" t="s">
        <v>159</v>
      </c>
      <c r="D86" s="47">
        <v>1000</v>
      </c>
      <c r="E86" s="48" t="s">
        <v>18</v>
      </c>
      <c r="F86" s="46" t="s">
        <v>19</v>
      </c>
      <c r="G86" s="49" t="s">
        <v>20</v>
      </c>
      <c r="H86" s="48" t="s">
        <v>160</v>
      </c>
      <c r="I86" s="102">
        <v>1152</v>
      </c>
      <c r="J86" s="52"/>
      <c r="K86" s="53"/>
    </row>
    <row r="87" spans="1:11" s="35" customFormat="1" ht="34.5" customHeight="1" thickBot="1">
      <c r="A87" s="216">
        <v>66</v>
      </c>
      <c r="B87" s="218">
        <v>50100000</v>
      </c>
      <c r="C87" s="80" t="s">
        <v>161</v>
      </c>
      <c r="D87" s="47">
        <v>13000</v>
      </c>
      <c r="E87" s="48" t="s">
        <v>29</v>
      </c>
      <c r="F87" s="46" t="s">
        <v>19</v>
      </c>
      <c r="G87" s="49" t="s">
        <v>20</v>
      </c>
      <c r="H87" s="66"/>
      <c r="I87" s="51">
        <v>10000</v>
      </c>
      <c r="J87" s="52"/>
      <c r="K87" s="53"/>
    </row>
    <row r="88" spans="1:11" s="35" customFormat="1" ht="57.75" thickBot="1">
      <c r="A88" s="216"/>
      <c r="B88" s="218"/>
      <c r="C88" s="81"/>
      <c r="D88" s="47">
        <f>17000+2000</f>
        <v>19000</v>
      </c>
      <c r="E88" s="48" t="s">
        <v>18</v>
      </c>
      <c r="F88" s="46" t="s">
        <v>19</v>
      </c>
      <c r="G88" s="49" t="s">
        <v>20</v>
      </c>
      <c r="H88" s="60" t="s">
        <v>104</v>
      </c>
      <c r="I88" s="51"/>
      <c r="J88" s="52"/>
      <c r="K88" s="53"/>
    </row>
    <row r="89" spans="1:11" s="35" customFormat="1" ht="39" thickBot="1">
      <c r="A89" s="54">
        <v>67</v>
      </c>
      <c r="B89" s="103" t="s">
        <v>162</v>
      </c>
      <c r="C89" s="104" t="s">
        <v>163</v>
      </c>
      <c r="D89" s="47">
        <v>38500</v>
      </c>
      <c r="E89" s="48" t="s">
        <v>29</v>
      </c>
      <c r="F89" s="46" t="s">
        <v>19</v>
      </c>
      <c r="G89" s="49" t="s">
        <v>20</v>
      </c>
      <c r="H89" s="60"/>
      <c r="I89" s="105"/>
      <c r="J89" s="106">
        <f>120000-30000</f>
        <v>90000</v>
      </c>
      <c r="K89" s="53"/>
    </row>
    <row r="90" spans="1:11" s="35" customFormat="1" ht="68.25" customHeight="1" thickBot="1">
      <c r="A90" s="219">
        <v>68</v>
      </c>
      <c r="B90" s="217">
        <v>55300000</v>
      </c>
      <c r="C90" s="80" t="s">
        <v>164</v>
      </c>
      <c r="D90" s="214">
        <f>50000-27000-4500-1000-1000</f>
        <v>16500</v>
      </c>
      <c r="E90" s="208" t="s">
        <v>18</v>
      </c>
      <c r="F90" s="208" t="s">
        <v>19</v>
      </c>
      <c r="G90" s="210" t="s">
        <v>20</v>
      </c>
      <c r="H90" s="208" t="s">
        <v>62</v>
      </c>
      <c r="I90" s="51"/>
      <c r="J90" s="52"/>
      <c r="K90" s="53"/>
    </row>
    <row r="91" spans="1:11" s="35" customFormat="1" ht="13.5" thickBot="1">
      <c r="A91" s="219"/>
      <c r="B91" s="217"/>
      <c r="C91" s="81"/>
      <c r="D91" s="215"/>
      <c r="E91" s="209"/>
      <c r="F91" s="209"/>
      <c r="G91" s="211"/>
      <c r="H91" s="209"/>
      <c r="I91" s="51"/>
      <c r="J91" s="52">
        <f>1000+7000</f>
        <v>8000</v>
      </c>
      <c r="K91" s="53"/>
    </row>
    <row r="92" spans="1:11" s="35" customFormat="1" ht="34.5" thickBot="1">
      <c r="A92" s="54">
        <v>69</v>
      </c>
      <c r="B92" s="107">
        <v>63100000</v>
      </c>
      <c r="C92" s="78" t="s">
        <v>165</v>
      </c>
      <c r="D92" s="47">
        <f>8000-59</f>
        <v>7941</v>
      </c>
      <c r="E92" s="48" t="s">
        <v>29</v>
      </c>
      <c r="F92" s="46" t="s">
        <v>19</v>
      </c>
      <c r="G92" s="49" t="s">
        <v>20</v>
      </c>
      <c r="H92" s="66"/>
      <c r="I92" s="51"/>
      <c r="J92" s="52"/>
      <c r="K92" s="53"/>
    </row>
    <row r="93" spans="1:11" s="35" customFormat="1" ht="34.5" thickBot="1">
      <c r="A93" s="56">
        <v>70</v>
      </c>
      <c r="B93" s="108">
        <v>63700000</v>
      </c>
      <c r="C93" s="80" t="s">
        <v>166</v>
      </c>
      <c r="D93" s="47">
        <v>4900</v>
      </c>
      <c r="E93" s="48" t="s">
        <v>18</v>
      </c>
      <c r="F93" s="46" t="s">
        <v>19</v>
      </c>
      <c r="G93" s="49" t="s">
        <v>20</v>
      </c>
      <c r="H93" s="66"/>
      <c r="I93" s="51"/>
      <c r="J93" s="52"/>
      <c r="K93" s="53"/>
    </row>
    <row r="94" spans="1:11" s="35" customFormat="1" ht="12.75" customHeight="1">
      <c r="A94" s="202">
        <v>71</v>
      </c>
      <c r="B94" s="224">
        <v>64200000</v>
      </c>
      <c r="C94" s="80" t="s">
        <v>167</v>
      </c>
      <c r="D94" s="214">
        <f>13200</f>
        <v>13200</v>
      </c>
      <c r="E94" s="208" t="s">
        <v>32</v>
      </c>
      <c r="F94" s="208" t="s">
        <v>19</v>
      </c>
      <c r="G94" s="210" t="s">
        <v>20</v>
      </c>
      <c r="H94" s="220"/>
      <c r="I94" s="51">
        <f>13200+1152</f>
        <v>14352</v>
      </c>
      <c r="J94" s="52"/>
      <c r="K94" s="53"/>
    </row>
    <row r="95" spans="1:11" s="35" customFormat="1" ht="30.75" customHeight="1" thickBot="1">
      <c r="A95" s="223"/>
      <c r="B95" s="225"/>
      <c r="C95" s="95"/>
      <c r="D95" s="215"/>
      <c r="E95" s="209"/>
      <c r="F95" s="209"/>
      <c r="G95" s="211"/>
      <c r="H95" s="221"/>
      <c r="I95" s="51"/>
      <c r="J95" s="52">
        <v>13200</v>
      </c>
      <c r="K95" s="53"/>
    </row>
    <row r="96" spans="1:11" s="35" customFormat="1" ht="78" customHeight="1" thickBot="1">
      <c r="A96" s="203"/>
      <c r="B96" s="226"/>
      <c r="C96" s="81"/>
      <c r="D96" s="70">
        <v>1000</v>
      </c>
      <c r="E96" s="48" t="s">
        <v>18</v>
      </c>
      <c r="F96" s="72" t="s">
        <v>105</v>
      </c>
      <c r="G96" s="73" t="s">
        <v>20</v>
      </c>
      <c r="H96" s="60" t="s">
        <v>168</v>
      </c>
      <c r="I96" s="51"/>
      <c r="J96" s="52"/>
      <c r="K96" s="53"/>
    </row>
    <row r="97" spans="1:11" s="35" customFormat="1" ht="48" customHeight="1" thickBot="1">
      <c r="A97" s="44">
        <v>72</v>
      </c>
      <c r="B97" s="107">
        <v>66500000</v>
      </c>
      <c r="C97" s="78" t="s">
        <v>169</v>
      </c>
      <c r="D97" s="47">
        <v>9000</v>
      </c>
      <c r="E97" s="48" t="s">
        <v>29</v>
      </c>
      <c r="F97" s="46" t="s">
        <v>19</v>
      </c>
      <c r="G97" s="49" t="s">
        <v>20</v>
      </c>
      <c r="H97" s="48" t="s">
        <v>170</v>
      </c>
      <c r="I97" s="51"/>
      <c r="J97" s="52"/>
      <c r="K97" s="53"/>
    </row>
    <row r="98" spans="1:11" s="35" customFormat="1" ht="34.5" thickBot="1">
      <c r="A98" s="54">
        <v>73</v>
      </c>
      <c r="B98" s="107">
        <v>71200000</v>
      </c>
      <c r="C98" s="78" t="s">
        <v>171</v>
      </c>
      <c r="D98" s="47">
        <f>280000-12000-7000</f>
        <v>261000</v>
      </c>
      <c r="E98" s="48" t="s">
        <v>172</v>
      </c>
      <c r="F98" s="46" t="s">
        <v>19</v>
      </c>
      <c r="G98" s="49" t="s">
        <v>20</v>
      </c>
      <c r="H98" s="66"/>
      <c r="I98" s="51"/>
      <c r="J98" s="52"/>
      <c r="K98" s="53"/>
    </row>
    <row r="99" spans="1:11" s="35" customFormat="1" ht="23.25" thickBot="1">
      <c r="A99" s="44">
        <v>74</v>
      </c>
      <c r="B99" s="107">
        <v>71300000</v>
      </c>
      <c r="C99" s="78" t="s">
        <v>173</v>
      </c>
      <c r="D99" s="47">
        <f>4560+390</f>
        <v>4950</v>
      </c>
      <c r="E99" s="48" t="s">
        <v>18</v>
      </c>
      <c r="F99" s="46" t="s">
        <v>19</v>
      </c>
      <c r="G99" s="49" t="s">
        <v>20</v>
      </c>
      <c r="H99" s="66"/>
      <c r="I99" s="51"/>
      <c r="J99" s="52">
        <v>45900</v>
      </c>
      <c r="K99" s="53"/>
    </row>
    <row r="100" spans="1:11" s="35" customFormat="1" ht="34.5" thickBot="1">
      <c r="A100" s="54">
        <v>75</v>
      </c>
      <c r="B100" s="107">
        <v>71600000</v>
      </c>
      <c r="C100" s="78" t="s">
        <v>174</v>
      </c>
      <c r="D100" s="47">
        <v>100</v>
      </c>
      <c r="E100" s="48" t="s">
        <v>18</v>
      </c>
      <c r="F100" s="46" t="s">
        <v>19</v>
      </c>
      <c r="G100" s="49" t="s">
        <v>20</v>
      </c>
      <c r="H100" s="66"/>
      <c r="I100" s="51"/>
      <c r="J100" s="52"/>
      <c r="K100" s="53"/>
    </row>
    <row r="101" spans="1:11" s="35" customFormat="1" ht="23.25" thickBot="1">
      <c r="A101" s="44">
        <v>76</v>
      </c>
      <c r="B101" s="107">
        <v>71900000</v>
      </c>
      <c r="C101" s="78" t="s">
        <v>175</v>
      </c>
      <c r="D101" s="47">
        <f>1000+1100</f>
        <v>2100</v>
      </c>
      <c r="E101" s="48" t="s">
        <v>18</v>
      </c>
      <c r="F101" s="46" t="s">
        <v>19</v>
      </c>
      <c r="G101" s="49" t="s">
        <v>20</v>
      </c>
      <c r="H101" s="66"/>
      <c r="I101" s="51"/>
      <c r="J101" s="52">
        <v>1000</v>
      </c>
      <c r="K101" s="53"/>
    </row>
    <row r="102" spans="1:11" s="35" customFormat="1" ht="57.75" thickBot="1">
      <c r="A102" s="54">
        <v>77</v>
      </c>
      <c r="B102" s="107">
        <v>72200000</v>
      </c>
      <c r="C102" s="78" t="s">
        <v>176</v>
      </c>
      <c r="D102" s="47">
        <v>7000</v>
      </c>
      <c r="E102" s="48" t="s">
        <v>18</v>
      </c>
      <c r="F102" s="46" t="s">
        <v>19</v>
      </c>
      <c r="G102" s="49" t="s">
        <v>20</v>
      </c>
      <c r="H102" s="60" t="s">
        <v>177</v>
      </c>
      <c r="I102" s="51"/>
      <c r="J102" s="52"/>
      <c r="K102" s="53"/>
    </row>
    <row r="103" spans="1:11" s="35" customFormat="1" ht="13.5" thickBot="1">
      <c r="A103" s="202">
        <v>78</v>
      </c>
      <c r="B103" s="222">
        <v>72400000</v>
      </c>
      <c r="C103" s="80" t="s">
        <v>178</v>
      </c>
      <c r="D103" s="214">
        <f>25000+23200+200</f>
        <v>48400</v>
      </c>
      <c r="E103" s="208" t="s">
        <v>18</v>
      </c>
      <c r="F103" s="208" t="s">
        <v>179</v>
      </c>
      <c r="G103" s="208" t="s">
        <v>179</v>
      </c>
      <c r="H103" s="208" t="s">
        <v>168</v>
      </c>
      <c r="I103" s="51">
        <v>300</v>
      </c>
      <c r="J103" s="52"/>
      <c r="K103" s="53"/>
    </row>
    <row r="104" spans="1:11" s="35" customFormat="1" ht="54" customHeight="1" thickBot="1">
      <c r="A104" s="203"/>
      <c r="B104" s="222"/>
      <c r="C104" s="81"/>
      <c r="D104" s="215"/>
      <c r="E104" s="209"/>
      <c r="F104" s="209"/>
      <c r="G104" s="209"/>
      <c r="H104" s="209"/>
      <c r="I104" s="51"/>
      <c r="J104" s="52">
        <v>300</v>
      </c>
      <c r="K104" s="53"/>
    </row>
    <row r="105" spans="1:11" s="35" customFormat="1" ht="29.25" customHeight="1" thickBot="1">
      <c r="A105" s="109">
        <v>79</v>
      </c>
      <c r="B105" s="107">
        <v>72700000</v>
      </c>
      <c r="C105" s="78" t="s">
        <v>180</v>
      </c>
      <c r="D105" s="70">
        <v>4900</v>
      </c>
      <c r="E105" s="72" t="s">
        <v>18</v>
      </c>
      <c r="F105" s="46" t="s">
        <v>19</v>
      </c>
      <c r="G105" s="72" t="s">
        <v>181</v>
      </c>
      <c r="H105" s="72"/>
      <c r="I105" s="51"/>
      <c r="J105" s="52"/>
      <c r="K105" s="53"/>
    </row>
    <row r="106" spans="1:11" s="35" customFormat="1" ht="29.25" customHeight="1" thickBot="1">
      <c r="A106" s="109">
        <v>80</v>
      </c>
      <c r="B106" s="107" t="s">
        <v>182</v>
      </c>
      <c r="C106" s="78" t="s">
        <v>183</v>
      </c>
      <c r="D106" s="47">
        <v>4990</v>
      </c>
      <c r="E106" s="48" t="s">
        <v>18</v>
      </c>
      <c r="F106" s="46" t="s">
        <v>19</v>
      </c>
      <c r="G106" s="49" t="s">
        <v>20</v>
      </c>
      <c r="H106" s="66"/>
      <c r="I106" s="51"/>
      <c r="J106" s="52"/>
      <c r="K106" s="53"/>
    </row>
    <row r="107" spans="1:11" s="35" customFormat="1" ht="45" customHeight="1" thickBot="1">
      <c r="A107" s="109">
        <v>81</v>
      </c>
      <c r="B107" s="107">
        <v>76300000</v>
      </c>
      <c r="C107" s="78" t="s">
        <v>184</v>
      </c>
      <c r="D107" s="47">
        <v>22500</v>
      </c>
      <c r="E107" s="48" t="s">
        <v>29</v>
      </c>
      <c r="F107" s="46" t="s">
        <v>185</v>
      </c>
      <c r="G107" s="49" t="s">
        <v>20</v>
      </c>
      <c r="H107" s="66"/>
      <c r="I107" s="51"/>
      <c r="J107" s="52"/>
      <c r="K107" s="53"/>
    </row>
    <row r="108" spans="1:11" s="35" customFormat="1" ht="45.75" thickBot="1">
      <c r="A108" s="109">
        <v>82</v>
      </c>
      <c r="B108" s="107">
        <v>77100000</v>
      </c>
      <c r="C108" s="110" t="s">
        <v>186</v>
      </c>
      <c r="D108" s="47">
        <f>12850+37150+1800+50000</f>
        <v>101800</v>
      </c>
      <c r="E108" s="48" t="s">
        <v>29</v>
      </c>
      <c r="F108" s="46" t="s">
        <v>19</v>
      </c>
      <c r="G108" s="49" t="s">
        <v>20</v>
      </c>
      <c r="H108" s="66"/>
      <c r="I108" s="51"/>
      <c r="J108" s="52">
        <v>37150</v>
      </c>
      <c r="K108" s="53"/>
    </row>
    <row r="109" spans="1:11" s="35" customFormat="1" ht="31.5" customHeight="1" thickBot="1">
      <c r="A109" s="109">
        <v>83</v>
      </c>
      <c r="B109" s="107">
        <v>77300000</v>
      </c>
      <c r="C109" s="55" t="s">
        <v>187</v>
      </c>
      <c r="D109" s="47">
        <f>1000+2000-1875</f>
        <v>1125</v>
      </c>
      <c r="E109" s="48" t="s">
        <v>18</v>
      </c>
      <c r="F109" s="46" t="s">
        <v>40</v>
      </c>
      <c r="G109" s="49" t="s">
        <v>20</v>
      </c>
      <c r="H109" s="66"/>
      <c r="I109" s="51"/>
      <c r="J109" s="52"/>
      <c r="K109" s="53"/>
    </row>
    <row r="110" spans="1:11" s="35" customFormat="1" ht="34.5" thickBot="1">
      <c r="A110" s="109">
        <v>84</v>
      </c>
      <c r="B110" s="107">
        <v>77900000</v>
      </c>
      <c r="C110" s="110" t="s">
        <v>188</v>
      </c>
      <c r="D110" s="47">
        <v>1500</v>
      </c>
      <c r="E110" s="48" t="s">
        <v>18</v>
      </c>
      <c r="F110" s="46" t="s">
        <v>19</v>
      </c>
      <c r="G110" s="49" t="s">
        <v>20</v>
      </c>
      <c r="H110" s="66"/>
      <c r="I110" s="51"/>
      <c r="J110" s="52"/>
      <c r="K110" s="53"/>
    </row>
    <row r="111" spans="1:11" s="35" customFormat="1" ht="30" customHeight="1" thickBot="1">
      <c r="A111" s="111">
        <v>85</v>
      </c>
      <c r="B111" s="112">
        <v>79100000</v>
      </c>
      <c r="C111" s="113" t="s">
        <v>189</v>
      </c>
      <c r="D111" s="114">
        <v>300</v>
      </c>
      <c r="E111" s="115" t="s">
        <v>18</v>
      </c>
      <c r="F111" s="116" t="s">
        <v>40</v>
      </c>
      <c r="G111" s="117" t="s">
        <v>190</v>
      </c>
      <c r="H111" s="118"/>
      <c r="I111" s="51"/>
      <c r="J111" s="52"/>
      <c r="K111" s="53"/>
    </row>
    <row r="112" spans="1:11" s="35" customFormat="1" ht="39.75" customHeight="1" thickBot="1">
      <c r="A112" s="111">
        <v>86</v>
      </c>
      <c r="B112" s="112">
        <v>79200000</v>
      </c>
      <c r="C112" s="119" t="s">
        <v>191</v>
      </c>
      <c r="D112" s="114">
        <v>4600</v>
      </c>
      <c r="E112" s="115" t="s">
        <v>18</v>
      </c>
      <c r="F112" s="116" t="s">
        <v>19</v>
      </c>
      <c r="G112" s="117" t="s">
        <v>20</v>
      </c>
      <c r="H112" s="118"/>
      <c r="I112" s="51"/>
      <c r="J112" s="52"/>
      <c r="K112" s="53"/>
    </row>
    <row r="113" spans="1:11" s="35" customFormat="1" ht="78.75" customHeight="1" thickBot="1">
      <c r="A113" s="202">
        <v>87</v>
      </c>
      <c r="B113" s="227">
        <v>79500000</v>
      </c>
      <c r="C113" s="58" t="s">
        <v>192</v>
      </c>
      <c r="D113" s="47">
        <v>1400</v>
      </c>
      <c r="E113" s="48" t="s">
        <v>18</v>
      </c>
      <c r="F113" s="46" t="s">
        <v>40</v>
      </c>
      <c r="G113" s="49" t="s">
        <v>20</v>
      </c>
      <c r="H113" s="22" t="s">
        <v>193</v>
      </c>
      <c r="I113" s="51"/>
      <c r="J113" s="52"/>
      <c r="K113" s="53"/>
    </row>
    <row r="114" spans="1:11" s="35" customFormat="1" ht="30.75" customHeight="1" thickBot="1">
      <c r="A114" s="203"/>
      <c r="B114" s="228"/>
      <c r="C114" s="59"/>
      <c r="D114" s="47">
        <f>2000-1400</f>
        <v>600</v>
      </c>
      <c r="E114" s="48" t="s">
        <v>18</v>
      </c>
      <c r="F114" s="46" t="s">
        <v>19</v>
      </c>
      <c r="G114" s="49" t="s">
        <v>20</v>
      </c>
      <c r="H114" s="66"/>
      <c r="I114" s="51"/>
      <c r="J114" s="52"/>
      <c r="K114" s="53"/>
    </row>
    <row r="115" spans="1:11" s="35" customFormat="1" ht="32.25" customHeight="1" thickBot="1">
      <c r="A115" s="120">
        <v>88</v>
      </c>
      <c r="B115" s="121">
        <v>79600000</v>
      </c>
      <c r="C115" s="122" t="s">
        <v>194</v>
      </c>
      <c r="D115" s="47">
        <f>1500</f>
        <v>1500</v>
      </c>
      <c r="E115" s="48" t="s">
        <v>18</v>
      </c>
      <c r="F115" s="46" t="s">
        <v>26</v>
      </c>
      <c r="G115" s="49" t="s">
        <v>20</v>
      </c>
      <c r="H115" s="66"/>
      <c r="I115" s="51"/>
      <c r="J115" s="52"/>
      <c r="K115" s="53"/>
    </row>
    <row r="116" spans="1:11" s="35" customFormat="1" ht="12.75" customHeight="1">
      <c r="A116" s="202">
        <v>89</v>
      </c>
      <c r="B116" s="224">
        <v>79700000</v>
      </c>
      <c r="C116" s="58" t="s">
        <v>195</v>
      </c>
      <c r="D116" s="214">
        <v>52952</v>
      </c>
      <c r="E116" s="208" t="s">
        <v>18</v>
      </c>
      <c r="F116" s="208" t="s">
        <v>19</v>
      </c>
      <c r="G116" s="210" t="s">
        <v>20</v>
      </c>
      <c r="H116" s="212" t="s">
        <v>153</v>
      </c>
      <c r="I116" s="123">
        <v>120000</v>
      </c>
      <c r="J116" s="124"/>
      <c r="K116" s="53"/>
    </row>
    <row r="117" spans="1:11" s="35" customFormat="1" ht="66.75" customHeight="1" thickBot="1">
      <c r="A117" s="203"/>
      <c r="B117" s="226"/>
      <c r="C117" s="59"/>
      <c r="D117" s="215"/>
      <c r="E117" s="209"/>
      <c r="F117" s="209"/>
      <c r="G117" s="211"/>
      <c r="H117" s="213"/>
      <c r="I117" s="123"/>
      <c r="J117" s="124"/>
      <c r="K117" s="53"/>
    </row>
    <row r="118" spans="1:11" s="35" customFormat="1" ht="34.5" thickBot="1">
      <c r="A118" s="109">
        <v>90</v>
      </c>
      <c r="B118" s="107">
        <v>79800000</v>
      </c>
      <c r="C118" s="78" t="s">
        <v>196</v>
      </c>
      <c r="D118" s="47">
        <f>50000-3000</f>
        <v>47000</v>
      </c>
      <c r="E118" s="48" t="s">
        <v>29</v>
      </c>
      <c r="F118" s="46" t="s">
        <v>19</v>
      </c>
      <c r="G118" s="49" t="s">
        <v>20</v>
      </c>
      <c r="H118" s="66"/>
      <c r="I118" s="51"/>
      <c r="J118" s="52"/>
      <c r="K118" s="53"/>
    </row>
    <row r="119" spans="1:11" s="35" customFormat="1" ht="30.75" customHeight="1" thickBot="1">
      <c r="A119" s="202">
        <v>91</v>
      </c>
      <c r="B119" s="227">
        <v>79900000</v>
      </c>
      <c r="C119" s="125" t="s">
        <v>197</v>
      </c>
      <c r="D119" s="47">
        <v>4990</v>
      </c>
      <c r="E119" s="48" t="s">
        <v>18</v>
      </c>
      <c r="F119" s="46" t="s">
        <v>19</v>
      </c>
      <c r="G119" s="49" t="s">
        <v>20</v>
      </c>
      <c r="H119" s="66"/>
      <c r="I119" s="51"/>
      <c r="J119" s="52"/>
      <c r="K119" s="53"/>
    </row>
    <row r="120" spans="1:11" s="35" customFormat="1" ht="57.75" thickBot="1">
      <c r="A120" s="203"/>
      <c r="B120" s="228"/>
      <c r="C120" s="126"/>
      <c r="D120" s="47">
        <v>1000</v>
      </c>
      <c r="E120" s="48" t="s">
        <v>18</v>
      </c>
      <c r="F120" s="46" t="s">
        <v>19</v>
      </c>
      <c r="G120" s="49" t="s">
        <v>20</v>
      </c>
      <c r="H120" s="60" t="s">
        <v>44</v>
      </c>
      <c r="I120" s="51"/>
      <c r="J120" s="52"/>
      <c r="K120" s="53"/>
    </row>
    <row r="121" spans="1:11" s="35" customFormat="1" ht="30.75" customHeight="1" thickBot="1">
      <c r="A121" s="109">
        <v>92</v>
      </c>
      <c r="B121" s="127">
        <v>80500000</v>
      </c>
      <c r="C121" s="126" t="s">
        <v>198</v>
      </c>
      <c r="D121" s="47">
        <v>500</v>
      </c>
      <c r="E121" s="48" t="s">
        <v>18</v>
      </c>
      <c r="F121" s="46" t="s">
        <v>40</v>
      </c>
      <c r="G121" s="49" t="s">
        <v>20</v>
      </c>
      <c r="H121" s="60"/>
      <c r="I121" s="51"/>
      <c r="J121" s="52"/>
      <c r="K121" s="53"/>
    </row>
    <row r="122" spans="1:11" s="35" customFormat="1" ht="30.75" customHeight="1" thickBot="1">
      <c r="A122" s="109">
        <v>93</v>
      </c>
      <c r="B122" s="127">
        <v>85100000</v>
      </c>
      <c r="C122" s="126" t="s">
        <v>199</v>
      </c>
      <c r="D122" s="47">
        <f>360+1500+1500</f>
        <v>3360</v>
      </c>
      <c r="E122" s="48" t="s">
        <v>18</v>
      </c>
      <c r="F122" s="46" t="s">
        <v>40</v>
      </c>
      <c r="G122" s="49" t="s">
        <v>20</v>
      </c>
      <c r="H122" s="60"/>
      <c r="I122" s="51"/>
      <c r="J122" s="52"/>
      <c r="K122" s="53"/>
    </row>
    <row r="123" spans="1:11" s="35" customFormat="1" ht="34.5" thickBot="1">
      <c r="A123" s="44">
        <v>94</v>
      </c>
      <c r="B123" s="107">
        <v>90900000</v>
      </c>
      <c r="C123" s="78" t="s">
        <v>200</v>
      </c>
      <c r="D123" s="47">
        <f>40000-16888</f>
        <v>23112</v>
      </c>
      <c r="E123" s="48" t="s">
        <v>29</v>
      </c>
      <c r="F123" s="46" t="s">
        <v>19</v>
      </c>
      <c r="G123" s="49" t="s">
        <v>20</v>
      </c>
      <c r="H123" s="66"/>
      <c r="I123" s="51"/>
      <c r="J123" s="52"/>
      <c r="K123" s="53"/>
    </row>
    <row r="124" spans="1:11" s="35" customFormat="1" ht="23.25" thickBot="1">
      <c r="A124" s="44">
        <v>95</v>
      </c>
      <c r="B124" s="107">
        <v>92400000</v>
      </c>
      <c r="C124" s="78" t="s">
        <v>201</v>
      </c>
      <c r="D124" s="47">
        <v>4565</v>
      </c>
      <c r="E124" s="48" t="s">
        <v>18</v>
      </c>
      <c r="F124" s="46" t="s">
        <v>19</v>
      </c>
      <c r="G124" s="49" t="s">
        <v>20</v>
      </c>
      <c r="H124" s="66"/>
      <c r="I124" s="51">
        <v>4900</v>
      </c>
      <c r="J124" s="52"/>
      <c r="K124" s="53"/>
    </row>
    <row r="125" spans="1:11" s="35" customFormat="1" ht="23.25" thickBot="1">
      <c r="A125" s="44">
        <v>96</v>
      </c>
      <c r="B125" s="107">
        <v>98300000</v>
      </c>
      <c r="C125" s="78" t="s">
        <v>202</v>
      </c>
      <c r="D125" s="47">
        <v>500</v>
      </c>
      <c r="E125" s="48" t="s">
        <v>18</v>
      </c>
      <c r="F125" s="46" t="s">
        <v>19</v>
      </c>
      <c r="G125" s="49" t="s">
        <v>20</v>
      </c>
      <c r="H125" s="66"/>
      <c r="I125" s="51"/>
      <c r="J125" s="52"/>
      <c r="K125" s="53"/>
    </row>
    <row r="126" spans="1:11" s="35" customFormat="1" ht="18.75" customHeight="1" thickBot="1">
      <c r="A126" s="44"/>
      <c r="B126" s="107"/>
      <c r="C126" s="78"/>
      <c r="D126" s="128">
        <f>SUM(D11:D125)</f>
        <v>5492736</v>
      </c>
      <c r="E126" s="48"/>
      <c r="F126" s="46"/>
      <c r="G126" s="49"/>
      <c r="H126" s="66"/>
      <c r="I126" s="51"/>
      <c r="J126" s="52"/>
      <c r="K126" s="53"/>
    </row>
    <row r="127" spans="1:11" ht="10.5" customHeight="1">
      <c r="A127" s="129"/>
      <c r="B127" s="130"/>
      <c r="C127" s="130"/>
      <c r="D127" s="130"/>
      <c r="E127" s="130"/>
      <c r="F127" s="130"/>
      <c r="G127" s="130"/>
      <c r="H127" s="130"/>
      <c r="I127" s="131"/>
      <c r="J127" s="131"/>
      <c r="K127" s="53"/>
    </row>
    <row r="128" spans="1:11" hidden="1">
      <c r="A128" s="132"/>
      <c r="B128" s="133" t="s">
        <v>203</v>
      </c>
      <c r="C128" s="134"/>
      <c r="D128" s="133"/>
      <c r="E128" s="135"/>
      <c r="F128" s="136"/>
      <c r="G128" s="137"/>
      <c r="H128" s="138"/>
    </row>
    <row r="129" spans="1:9" hidden="1">
      <c r="A129" s="132"/>
      <c r="B129" s="133" t="s">
        <v>204</v>
      </c>
      <c r="C129" s="134"/>
      <c r="D129" s="139"/>
      <c r="E129" s="140"/>
      <c r="F129" s="136"/>
      <c r="G129" s="137"/>
      <c r="H129" s="138"/>
    </row>
    <row r="130" spans="1:9" hidden="1">
      <c r="A130" s="132"/>
      <c r="B130" s="141" t="s">
        <v>205</v>
      </c>
      <c r="C130" s="142"/>
      <c r="D130" s="141" t="s">
        <v>206</v>
      </c>
      <c r="E130" s="135"/>
      <c r="F130" s="136"/>
      <c r="G130" s="143"/>
      <c r="H130" s="138"/>
    </row>
    <row r="131" spans="1:9" hidden="1">
      <c r="A131" s="132"/>
      <c r="B131" s="144" t="s">
        <v>207</v>
      </c>
      <c r="C131" s="145"/>
      <c r="D131" s="146"/>
      <c r="E131" s="140"/>
      <c r="F131" s="136"/>
      <c r="G131" s="137"/>
      <c r="H131" s="138"/>
    </row>
    <row r="132" spans="1:9" hidden="1">
      <c r="A132" s="132"/>
      <c r="B132" s="144"/>
      <c r="C132" s="145"/>
      <c r="D132" s="147" t="s">
        <v>206</v>
      </c>
      <c r="E132" s="148"/>
      <c r="F132" s="136"/>
      <c r="G132" s="137"/>
      <c r="H132" s="138"/>
      <c r="I132" s="149"/>
    </row>
    <row r="133" spans="1:9" hidden="1">
      <c r="A133" s="132"/>
      <c r="B133" s="133" t="s">
        <v>208</v>
      </c>
      <c r="C133" s="134"/>
      <c r="D133" s="139"/>
      <c r="E133" s="140"/>
      <c r="F133" s="136"/>
      <c r="G133" s="137"/>
      <c r="H133" s="138"/>
      <c r="I133" s="149"/>
    </row>
    <row r="134" spans="1:9" hidden="1">
      <c r="A134" s="132"/>
      <c r="B134" s="141" t="s">
        <v>205</v>
      </c>
      <c r="C134" s="142"/>
      <c r="D134" s="141" t="s">
        <v>206</v>
      </c>
      <c r="E134" s="135"/>
      <c r="F134" s="136"/>
      <c r="G134" s="137"/>
      <c r="H134" s="138"/>
      <c r="I134" s="149"/>
    </row>
    <row r="135" spans="1:9" ht="15" hidden="1">
      <c r="A135" s="132"/>
      <c r="B135" s="150"/>
      <c r="C135" s="151"/>
      <c r="D135" s="150"/>
      <c r="E135" s="152"/>
      <c r="F135" s="153"/>
      <c r="G135" s="154"/>
      <c r="H135" s="155"/>
      <c r="I135" s="149"/>
    </row>
    <row r="136" spans="1:9">
      <c r="B136" s="157"/>
      <c r="C136" s="158"/>
      <c r="D136" s="159"/>
      <c r="E136" s="160"/>
      <c r="F136" s="158"/>
      <c r="G136" s="161"/>
      <c r="H136" s="154"/>
      <c r="I136" s="162"/>
    </row>
    <row r="137" spans="1:9" ht="3.75" customHeight="1">
      <c r="A137" s="163"/>
      <c r="B137" s="164" t="s">
        <v>203</v>
      </c>
      <c r="C137" s="165"/>
      <c r="D137" s="164"/>
      <c r="E137" s="165"/>
    </row>
    <row r="138" spans="1:9" ht="12" customHeight="1">
      <c r="A138" s="163"/>
      <c r="B138" s="164" t="s">
        <v>204</v>
      </c>
      <c r="C138" s="165"/>
      <c r="D138" s="164"/>
      <c r="E138" s="165"/>
    </row>
    <row r="139" spans="1:9" ht="18.75" hidden="1">
      <c r="A139" s="175"/>
      <c r="B139" s="175"/>
      <c r="C139" s="175"/>
      <c r="D139" s="175"/>
      <c r="E139" s="175"/>
      <c r="F139" s="175"/>
      <c r="G139" s="175"/>
      <c r="H139" s="175"/>
    </row>
    <row r="140" spans="1:9" ht="17.25" customHeight="1" thickBot="1">
      <c r="A140" s="176" t="s">
        <v>0</v>
      </c>
      <c r="B140" s="176"/>
      <c r="C140" s="176"/>
      <c r="D140" s="176"/>
      <c r="E140" s="176"/>
      <c r="F140" s="176"/>
      <c r="G140" s="176"/>
      <c r="H140" s="176"/>
    </row>
    <row r="141" spans="1:9" ht="13.5" customHeight="1" thickBot="1">
      <c r="A141" s="177" t="s">
        <v>209</v>
      </c>
      <c r="B141" s="177"/>
      <c r="C141" s="177"/>
      <c r="D141" s="177"/>
      <c r="E141" s="177"/>
      <c r="F141" s="178" t="s">
        <v>2</v>
      </c>
      <c r="G141" s="178"/>
      <c r="H141" s="178"/>
    </row>
    <row r="142" spans="1:9" ht="13.5" thickBot="1">
      <c r="A142" s="177"/>
      <c r="B142" s="177"/>
      <c r="C142" s="177"/>
      <c r="D142" s="177"/>
      <c r="E142" s="177"/>
      <c r="F142" s="178"/>
      <c r="G142" s="178"/>
      <c r="H142" s="178"/>
    </row>
    <row r="143" spans="1:9" ht="13.5" customHeight="1" thickBot="1">
      <c r="A143" s="177" t="s">
        <v>3</v>
      </c>
      <c r="B143" s="177"/>
      <c r="C143" s="177"/>
      <c r="D143" s="177"/>
      <c r="E143" s="177"/>
      <c r="F143" s="179" t="s">
        <v>210</v>
      </c>
      <c r="G143" s="179"/>
      <c r="H143" s="179"/>
    </row>
    <row r="144" spans="1:9" ht="13.5" customHeight="1" thickBot="1">
      <c r="A144" s="177"/>
      <c r="B144" s="177"/>
      <c r="C144" s="177"/>
      <c r="D144" s="177"/>
      <c r="E144" s="177"/>
      <c r="F144" s="179"/>
      <c r="G144" s="179"/>
      <c r="H144" s="179"/>
    </row>
    <row r="145" spans="1:8" ht="0.75" customHeight="1" thickBot="1">
      <c r="A145" s="177"/>
      <c r="B145" s="177"/>
      <c r="C145" s="177"/>
      <c r="D145" s="177"/>
      <c r="E145" s="177"/>
      <c r="F145" s="179"/>
      <c r="G145" s="179"/>
      <c r="H145" s="179"/>
    </row>
    <row r="146" spans="1:8" ht="26.25" customHeight="1" thickBot="1">
      <c r="A146" s="184" t="s">
        <v>5</v>
      </c>
      <c r="B146" s="184"/>
      <c r="C146" s="184"/>
      <c r="D146" s="184"/>
      <c r="E146" s="184"/>
      <c r="F146" s="185">
        <f>D149+D150</f>
        <v>2100</v>
      </c>
      <c r="G146" s="185"/>
      <c r="H146" s="185"/>
    </row>
    <row r="147" spans="1:8" ht="34.5" thickBot="1">
      <c r="A147" s="12" t="s">
        <v>6</v>
      </c>
      <c r="B147" s="13" t="s">
        <v>7</v>
      </c>
      <c r="C147" s="14" t="s">
        <v>8</v>
      </c>
      <c r="D147" s="13" t="s">
        <v>9</v>
      </c>
      <c r="E147" s="14" t="s">
        <v>10</v>
      </c>
      <c r="F147" s="14" t="s">
        <v>11</v>
      </c>
      <c r="G147" s="14" t="s">
        <v>12</v>
      </c>
      <c r="H147" s="14" t="s">
        <v>13</v>
      </c>
    </row>
    <row r="148" spans="1:8" ht="18.75" customHeight="1" thickBot="1">
      <c r="A148" s="12">
        <v>1</v>
      </c>
      <c r="B148" s="17">
        <v>2</v>
      </c>
      <c r="C148" s="12">
        <v>3</v>
      </c>
      <c r="D148" s="17">
        <v>4</v>
      </c>
      <c r="E148" s="18">
        <v>5</v>
      </c>
      <c r="F148" s="12">
        <v>6</v>
      </c>
      <c r="G148" s="18">
        <v>7</v>
      </c>
      <c r="H148" s="18">
        <v>8</v>
      </c>
    </row>
    <row r="149" spans="1:8" ht="37.5" customHeight="1" thickBot="1">
      <c r="A149" s="166">
        <v>1</v>
      </c>
      <c r="B149" s="167" t="s">
        <v>211</v>
      </c>
      <c r="C149" s="24" t="s">
        <v>107</v>
      </c>
      <c r="D149" s="20">
        <v>1700</v>
      </c>
      <c r="E149" s="25" t="s">
        <v>18</v>
      </c>
      <c r="F149" s="22" t="s">
        <v>26</v>
      </c>
      <c r="G149" s="23" t="s">
        <v>20</v>
      </c>
      <c r="H149" s="26"/>
    </row>
    <row r="150" spans="1:8">
      <c r="A150" s="190">
        <v>2</v>
      </c>
      <c r="B150" s="188" t="s">
        <v>212</v>
      </c>
      <c r="C150" s="231" t="s">
        <v>213</v>
      </c>
      <c r="D150" s="192">
        <v>400</v>
      </c>
      <c r="E150" s="194" t="s">
        <v>18</v>
      </c>
      <c r="F150" s="196" t="s">
        <v>26</v>
      </c>
      <c r="G150" s="198" t="s">
        <v>20</v>
      </c>
      <c r="H150" s="200"/>
    </row>
    <row r="151" spans="1:8" ht="24.75" customHeight="1" thickBot="1">
      <c r="A151" s="191"/>
      <c r="B151" s="189"/>
      <c r="C151" s="232"/>
      <c r="D151" s="193"/>
      <c r="E151" s="195"/>
      <c r="F151" s="197"/>
      <c r="G151" s="199"/>
      <c r="H151" s="201"/>
    </row>
    <row r="152" spans="1:8" ht="21" customHeight="1" thickBot="1">
      <c r="A152" s="168"/>
      <c r="B152" s="169" t="s">
        <v>204</v>
      </c>
      <c r="C152" s="170"/>
      <c r="D152" s="229">
        <v>2100</v>
      </c>
      <c r="E152" s="171"/>
      <c r="F152" s="172"/>
      <c r="G152" s="173"/>
      <c r="H152" s="172"/>
    </row>
    <row r="153" spans="1:8" ht="13.5" hidden="1" thickBot="1">
      <c r="D153" s="230"/>
    </row>
    <row r="163" spans="5:5">
      <c r="E163" s="174"/>
    </row>
  </sheetData>
  <mergeCells count="89">
    <mergeCell ref="G150:G151"/>
    <mergeCell ref="H150:H151"/>
    <mergeCell ref="D152:D153"/>
    <mergeCell ref="A150:A151"/>
    <mergeCell ref="B150:B151"/>
    <mergeCell ref="C150:C151"/>
    <mergeCell ref="D150:D151"/>
    <mergeCell ref="E150:E151"/>
    <mergeCell ref="F150:F151"/>
    <mergeCell ref="A146:E146"/>
    <mergeCell ref="F146:H146"/>
    <mergeCell ref="F116:F117"/>
    <mergeCell ref="G116:G117"/>
    <mergeCell ref="H116:H117"/>
    <mergeCell ref="A119:A120"/>
    <mergeCell ref="B119:B120"/>
    <mergeCell ref="A139:H139"/>
    <mergeCell ref="E116:E117"/>
    <mergeCell ref="A140:H140"/>
    <mergeCell ref="A141:E142"/>
    <mergeCell ref="F141:H142"/>
    <mergeCell ref="A143:E145"/>
    <mergeCell ref="F143:H145"/>
    <mergeCell ref="A113:A114"/>
    <mergeCell ref="B113:B114"/>
    <mergeCell ref="A116:A117"/>
    <mergeCell ref="B116:B117"/>
    <mergeCell ref="D116:D117"/>
    <mergeCell ref="G94:G95"/>
    <mergeCell ref="H94:H95"/>
    <mergeCell ref="A103:A104"/>
    <mergeCell ref="B103:B104"/>
    <mergeCell ref="D103:D104"/>
    <mergeCell ref="E103:E104"/>
    <mergeCell ref="F103:F104"/>
    <mergeCell ref="G103:G104"/>
    <mergeCell ref="H103:H104"/>
    <mergeCell ref="A94:A96"/>
    <mergeCell ref="B94:B96"/>
    <mergeCell ref="D94:D95"/>
    <mergeCell ref="E94:E95"/>
    <mergeCell ref="F94:F95"/>
    <mergeCell ref="D90:D91"/>
    <mergeCell ref="E90:E91"/>
    <mergeCell ref="F90:F91"/>
    <mergeCell ref="G90:G91"/>
    <mergeCell ref="H90:H91"/>
    <mergeCell ref="A84:A85"/>
    <mergeCell ref="B84:B85"/>
    <mergeCell ref="A87:A88"/>
    <mergeCell ref="B87:B88"/>
    <mergeCell ref="A90:A91"/>
    <mergeCell ref="B90:B91"/>
    <mergeCell ref="F53:F54"/>
    <mergeCell ref="G53:G54"/>
    <mergeCell ref="H53:H54"/>
    <mergeCell ref="A65:A66"/>
    <mergeCell ref="B65:B66"/>
    <mergeCell ref="D53:D54"/>
    <mergeCell ref="E53:E54"/>
    <mergeCell ref="B23:B24"/>
    <mergeCell ref="A82:A83"/>
    <mergeCell ref="B82:B83"/>
    <mergeCell ref="A41:A42"/>
    <mergeCell ref="B41:B42"/>
    <mergeCell ref="A53:A55"/>
    <mergeCell ref="B53:B55"/>
    <mergeCell ref="A39:A40"/>
    <mergeCell ref="B39:B40"/>
    <mergeCell ref="A8:E8"/>
    <mergeCell ref="F8:H8"/>
    <mergeCell ref="A11:A12"/>
    <mergeCell ref="B11:B12"/>
    <mergeCell ref="A14:A15"/>
    <mergeCell ref="B14:B15"/>
    <mergeCell ref="D14:D15"/>
    <mergeCell ref="E14:E15"/>
    <mergeCell ref="F14:F15"/>
    <mergeCell ref="G14:G15"/>
    <mergeCell ref="H14:H15"/>
    <mergeCell ref="A21:A22"/>
    <mergeCell ref="B21:B22"/>
    <mergeCell ref="A23:A24"/>
    <mergeCell ref="A1:H1"/>
    <mergeCell ref="A2:H2"/>
    <mergeCell ref="A3:E4"/>
    <mergeCell ref="F3:H4"/>
    <mergeCell ref="A5:E7"/>
    <mergeCell ref="F5:H7"/>
  </mergeCells>
  <pageMargins left="0.7" right="0.7" top="0.75" bottom="0.75" header="0.3" footer="0.3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10.09.2015 ამოსაბეჭდი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გიორგი მიღდისელი</dc:creator>
  <cp:lastModifiedBy>აკაკი მამალაძე</cp:lastModifiedBy>
  <dcterms:created xsi:type="dcterms:W3CDTF">2015-09-10T11:33:01Z</dcterms:created>
  <dcterms:modified xsi:type="dcterms:W3CDTF">2015-09-10T11:46:16Z</dcterms:modified>
</cp:coreProperties>
</file>