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rgi.mushkudiani\Desktop\"/>
    </mc:Choice>
  </mc:AlternateContent>
  <bookViews>
    <workbookView xWindow="0" yWindow="0" windowWidth="28800" windowHeight="12435"/>
  </bookViews>
  <sheets>
    <sheet name="ხელშეკრულებები" sheetId="1" r:id="rId1"/>
  </sheets>
  <definedNames>
    <definedName name="_xlnm.Print_Area" localSheetId="0">ხელშეკრულებები!$B$1:$I$251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6" i="1" l="1"/>
  <c r="I245" i="1"/>
  <c r="I241" i="1"/>
  <c r="I240" i="1"/>
  <c r="I239" i="1"/>
  <c r="I238" i="1"/>
  <c r="I237" i="1"/>
  <c r="I236" i="1"/>
  <c r="I230" i="1"/>
  <c r="I229" i="1"/>
  <c r="I228" i="1"/>
  <c r="I225" i="1"/>
  <c r="I224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6" i="1"/>
  <c r="I205" i="1"/>
  <c r="I202" i="1"/>
  <c r="I201" i="1"/>
  <c r="I200" i="1"/>
  <c r="I199" i="1"/>
  <c r="I198" i="1"/>
  <c r="I197" i="1"/>
  <c r="I196" i="1"/>
  <c r="I194" i="1"/>
  <c r="I193" i="1"/>
  <c r="I192" i="1"/>
  <c r="I191" i="1"/>
  <c r="H191" i="1"/>
  <c r="I175" i="1"/>
  <c r="I159" i="1"/>
  <c r="I136" i="1"/>
  <c r="I135" i="1"/>
  <c r="I130" i="1"/>
  <c r="I122" i="1"/>
  <c r="I107" i="1"/>
  <c r="I100" i="1"/>
  <c r="I90" i="1"/>
  <c r="I70" i="1"/>
  <c r="I59" i="1"/>
  <c r="I54" i="1"/>
  <c r="I38" i="1"/>
  <c r="I21" i="1"/>
  <c r="I18" i="1"/>
  <c r="I14" i="1"/>
  <c r="I11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<sst xmlns="http://schemas.openxmlformats.org/spreadsheetml/2006/main" count="924" uniqueCount="523">
  <si>
    <t>გაფორმებული ხელშეკრულებები 2015 წელი</t>
  </si>
  <si>
    <t>ხელშეკრულების ნომერი</t>
  </si>
  <si>
    <t>დასახელება</t>
  </si>
  <si>
    <t>დანიშნულება</t>
  </si>
  <si>
    <t>CPV კოდი</t>
  </si>
  <si>
    <t>შესყიდვის საშუალება</t>
  </si>
  <si>
    <t>თარიღი</t>
  </si>
  <si>
    <t xml:space="preserve">სახელშეკრულებო თანხა ლარში </t>
  </si>
  <si>
    <t>9 თვეში გადარიცხული თანხები</t>
  </si>
  <si>
    <t>შპს „ჯითი მოტორსი“</t>
  </si>
  <si>
    <t>ავტომანქანების ტექნიკური მომსახურება</t>
  </si>
  <si>
    <t>გ.შ</t>
  </si>
  <si>
    <t>06.01.2015</t>
  </si>
  <si>
    <t>შპს „იბერია ავტო ლენდი“</t>
  </si>
  <si>
    <t>შპს „საქართველოს ფოსტა“</t>
  </si>
  <si>
    <t>საფოსტო/საკურიერო მომსახურება</t>
  </si>
  <si>
    <t>08.01.2015</t>
  </si>
  <si>
    <t>შპს „ტოიოტა ცენტრი თბილისი“</t>
  </si>
  <si>
    <t>50100000</t>
  </si>
  <si>
    <t>09.01.2015</t>
  </si>
  <si>
    <t>სს „ჰიუნდაი ავტო საქართველო“</t>
  </si>
  <si>
    <t>12.01.2015</t>
  </si>
  <si>
    <t>შპს „დაზღვევის კომპანია ქართუ“</t>
  </si>
  <si>
    <t>ავტოტრანსპორტის დაზღვევა</t>
  </si>
  <si>
    <t>შპს სამეცნიერო კვლევითი ფირმა „გამა“</t>
  </si>
  <si>
    <t xml:space="preserve">ლაბორატორიული მომსახურება </t>
  </si>
  <si>
    <t>71900000</t>
  </si>
  <si>
    <t>22.01.2015</t>
  </si>
  <si>
    <t>შპს „პირველი“</t>
  </si>
  <si>
    <t>ახალი ამბების სააგენტოების მომსახურება</t>
  </si>
  <si>
    <t>28.01.2015</t>
  </si>
  <si>
    <t>შპს „ფანტაზია 2014“</t>
  </si>
  <si>
    <t>გ.ე.ტ</t>
  </si>
  <si>
    <t>03.02.2015</t>
  </si>
  <si>
    <t>ი/მ ალექსანდრე მაისურაძე</t>
  </si>
  <si>
    <t>ფეხსაგებები</t>
  </si>
  <si>
    <t>05.02.2015</t>
  </si>
  <si>
    <t>შპს  „ტექნო ექსკლუზივი“</t>
  </si>
  <si>
    <t>დიქტოფონის შესყიდვა</t>
  </si>
  <si>
    <t>06.02.2015</t>
  </si>
  <si>
    <t>შპს „ყაზტრანსგაზ-თბილისი“</t>
  </si>
  <si>
    <t>გაზიფიცირების პროექტის მომზადება</t>
  </si>
  <si>
    <t>71314000</t>
  </si>
  <si>
    <t>შპს „ელექტრონი“</t>
  </si>
  <si>
    <t>მანძილმზომი მოწყობილობა</t>
  </si>
  <si>
    <t>09.02.2015</t>
  </si>
  <si>
    <t>შპს „ინტერკომი“</t>
  </si>
  <si>
    <t xml:space="preserve">პროვაიდერული მომსახურებები </t>
  </si>
  <si>
    <t>10.02.2015</t>
  </si>
  <si>
    <t>შპს „ჯეოსელი“</t>
  </si>
  <si>
    <t>მობილური სატელეფონო მომსახურების შესყიდვა</t>
  </si>
  <si>
    <t>კონ.ტენ.</t>
  </si>
  <si>
    <t>შპს როიალ ბილდინგ ჯორჯია</t>
  </si>
  <si>
    <t>შენობის დასრულების სამუშაოები</t>
  </si>
  <si>
    <t>ელ.ტენ</t>
  </si>
  <si>
    <t>12.02.2015</t>
  </si>
  <si>
    <t>ი/მ „კობა ანიაშვილი“</t>
  </si>
  <si>
    <t>ტომრების შესყიდვა</t>
  </si>
  <si>
    <t>სსიპ „საფინანსო-ანალიტიკური სამსახური“</t>
  </si>
  <si>
    <t>eDocument-ის პროგრამული მომსახურების შესყიდვა</t>
  </si>
  <si>
    <t>ი/მ „ვასილ გაბეცაძე“</t>
  </si>
  <si>
    <t>სამონტაჟე ქაფის შესყიდვა</t>
  </si>
  <si>
    <t>44192100</t>
  </si>
  <si>
    <t>16.02.2015</t>
  </si>
  <si>
    <t>50 მეტრიანი დამაგრძელებლის შესყიდვა</t>
  </si>
  <si>
    <t>19.02.2015</t>
  </si>
  <si>
    <t>შპს „ავტოლიდერი“</t>
  </si>
  <si>
    <t>მიკროავტობუსების ტექნიკური მომსახურება</t>
  </si>
  <si>
    <t>შპს „სოკარ ჯორჯია პეტროლიუმი“</t>
  </si>
  <si>
    <t>3000 ლიტრი დიზელის შესყიდვა</t>
  </si>
  <si>
    <t>09100000</t>
  </si>
  <si>
    <t>25.02.2015</t>
  </si>
  <si>
    <t xml:space="preserve"> შპს „თბილის ჯგუფი“</t>
  </si>
  <si>
    <t>ტოპოგრაფიული მომსახურების შესყიდვა</t>
  </si>
  <si>
    <t>71351810</t>
  </si>
  <si>
    <t>26.02.2015</t>
  </si>
  <si>
    <t>შპს „მექანიზატორი“</t>
  </si>
  <si>
    <t>სასოფლო-მეურნეობასთან დაკავშირებული მომსახურება</t>
  </si>
  <si>
    <t>77111000</t>
  </si>
  <si>
    <t>02.03.2015</t>
  </si>
  <si>
    <t>შპს სი-ტი პარკი</t>
  </si>
  <si>
    <t>პარკირების მომსახურება</t>
  </si>
  <si>
    <t>05.03.2015</t>
  </si>
  <si>
    <t>შპს „რესტორან მუზეუმი გუჯარი“</t>
  </si>
  <si>
    <t>სარესტორნო მომსახურება</t>
  </si>
  <si>
    <t>შპს „სამაია“</t>
  </si>
  <si>
    <t>ლაბორატორიული ჭურჭელი</t>
  </si>
  <si>
    <t>10.03.2015</t>
  </si>
  <si>
    <t>საქართველოს გეოფიზიკური ასოციაცია</t>
  </si>
  <si>
    <t>წყლის ანალიზების მომზადება</t>
  </si>
  <si>
    <t>13.03.2015</t>
  </si>
  <si>
    <t>შპს საქართველოს ნერგები</t>
  </si>
  <si>
    <t>ნერგები</t>
  </si>
  <si>
    <t>03451100</t>
  </si>
  <si>
    <t>18.03.2015</t>
  </si>
  <si>
    <t>შპს ჰერმესი</t>
  </si>
  <si>
    <t>შესაწამლი მანქანა-დანადგარების შესყიდვა</t>
  </si>
  <si>
    <t>20.03.2015</t>
  </si>
  <si>
    <t>შპს „CAUCASIAN STAR XXI“</t>
  </si>
  <si>
    <t>200 კგ. კანაფის თოკი</t>
  </si>
  <si>
    <t>24.03.2015</t>
  </si>
  <si>
    <t>შპს „სი-თი-ი“</t>
  </si>
  <si>
    <t>ვენახის ძელები</t>
  </si>
  <si>
    <t>44331000;44333000;44316400</t>
  </si>
  <si>
    <t>აგრონოვაცია</t>
  </si>
  <si>
    <t>300 საჩითილე კასეტის შესყიდვა</t>
  </si>
  <si>
    <t>26.03.2015</t>
  </si>
  <si>
    <t>შპს kelvin</t>
  </si>
  <si>
    <t>შენობის მოწყობილობების შეკეთება და ტექნიკური მომსახურება</t>
  </si>
  <si>
    <t>50700000</t>
  </si>
  <si>
    <t>30.03.2015</t>
  </si>
  <si>
    <t>ი/მ „მირდატ კვარაცხელია“</t>
  </si>
  <si>
    <t>საინჟინრო-გეოლოგიური კვლევის მომსახურების შესყიდვა</t>
  </si>
  <si>
    <t>31.03.2015</t>
  </si>
  <si>
    <t>სილქნეტი</t>
  </si>
  <si>
    <t>ინტერნეტ მომსახურება</t>
  </si>
  <si>
    <t>01.04.2015</t>
  </si>
  <si>
    <t>ინტერკომი</t>
  </si>
  <si>
    <t>200 ცალი პლასტმასის გადამყვანი (პირდაპირი)</t>
  </si>
  <si>
    <t>02.04.2015</t>
  </si>
  <si>
    <t>400 წყვილი ხელთათმანი</t>
  </si>
  <si>
    <t>ი/მ რომანი აღვსებაძე</t>
  </si>
  <si>
    <t>4 ცალი საკისარის ღვედი</t>
  </si>
  <si>
    <t>ი/მ რუბენ აღვსებაძე</t>
  </si>
  <si>
    <t>6 ცალი საკისარი</t>
  </si>
  <si>
    <t>ი/მ აკაკი თაგოშვილი</t>
  </si>
  <si>
    <t>3000 ცალი ტომარა</t>
  </si>
  <si>
    <t>ი/მ კობა ანიაშვილი</t>
  </si>
  <si>
    <t>1300 ცალი ბადისებრი ტომარა</t>
  </si>
  <si>
    <t>შპს ლიანილექსი</t>
  </si>
  <si>
    <t>50 მეტრი იზოლირებული ტროსი და 20 მეტრი ტენტი</t>
  </si>
  <si>
    <t>07.04.2015</t>
  </si>
  <si>
    <t>2 ც ღვედი და 20 მ ჯაჭვი</t>
  </si>
  <si>
    <t>შპს ლე-კო</t>
  </si>
  <si>
    <t>6 ც კარაბინის და 10 ც ტროსის ხამუთი</t>
  </si>
  <si>
    <t>შპს თრინი ჯგუფი</t>
  </si>
  <si>
    <t>სამშენებლო დამხმარე მასალები</t>
  </si>
  <si>
    <t>შპს G.M</t>
  </si>
  <si>
    <t>სამშენებლო  მასალები</t>
  </si>
  <si>
    <t>ი/მ იმედი რობაქიძე</t>
  </si>
  <si>
    <t>60 მ ალუმინის მილი და 12 მ ალუმინის მილი</t>
  </si>
  <si>
    <t>შპს დელტა ნეტი</t>
  </si>
  <si>
    <t>შპს ჯეორათია</t>
  </si>
  <si>
    <t>გადაზიდვა</t>
  </si>
  <si>
    <t>08.04.2015</t>
  </si>
  <si>
    <t>შპს ანკო</t>
  </si>
  <si>
    <t>თაროები</t>
  </si>
  <si>
    <t>39141100</t>
  </si>
  <si>
    <t>ელ.ტ</t>
  </si>
  <si>
    <t>15.04.2015</t>
  </si>
  <si>
    <t>შპს აგროცენტრი</t>
  </si>
  <si>
    <t>ღომის თესლები</t>
  </si>
  <si>
    <t>03111000</t>
  </si>
  <si>
    <t>16.04.2015</t>
  </si>
  <si>
    <t>შპს კომპანია ბესინი</t>
  </si>
  <si>
    <t>60 კგ rebwax და 96 კგ optiwax</t>
  </si>
  <si>
    <t>09211720</t>
  </si>
  <si>
    <t>შპს ლიდერ ქლინერი</t>
  </si>
  <si>
    <t>დასუფთავების მომსახურება</t>
  </si>
  <si>
    <t>17.04.2015</t>
  </si>
  <si>
    <t>შპს აგროვიტა</t>
  </si>
  <si>
    <t>20 კგ, პოლიპროპილენის თოკი</t>
  </si>
  <si>
    <t>შპს ყაზტრანსგაზ-თბილისი</t>
  </si>
  <si>
    <t>გაზიფიცირების სამუშაოები</t>
  </si>
  <si>
    <t>20.04.2015</t>
  </si>
  <si>
    <t>თბილისი მედიკ</t>
  </si>
  <si>
    <t>სპეციალური ტანსაცმელი და აქსესუარები</t>
  </si>
  <si>
    <t>21.04.2015</t>
  </si>
  <si>
    <t>ბალი გრუპ</t>
  </si>
  <si>
    <t>ფურშეტი</t>
  </si>
  <si>
    <t>22.04.2015</t>
  </si>
  <si>
    <t>ფ/პ იაგორ ღირსიაშვილი</t>
  </si>
  <si>
    <t>400 გრ. ქართული კიტრის თესლი</t>
  </si>
  <si>
    <t>კარგო მარკეტი</t>
  </si>
  <si>
    <t>მინსკიდან გადმოზიდვა კარტოფილის</t>
  </si>
  <si>
    <t>23.04.2015</t>
  </si>
  <si>
    <t>შპს Newarchstudio</t>
  </si>
  <si>
    <t>საპროექტო-სახარჯთაღრიცხვო დოკუმენტაციის მომზადების შესყიდვა</t>
  </si>
  <si>
    <t>კონკ</t>
  </si>
  <si>
    <t>24.04.2015</t>
  </si>
  <si>
    <t>ი/მ დიმიტრი ბროძელი</t>
  </si>
  <si>
    <t>დროშები,ფლაგშტოკები</t>
  </si>
  <si>
    <t>29.04.2015</t>
  </si>
  <si>
    <t>შპს „ალტა“</t>
  </si>
  <si>
    <t>15 კომპიუტერის შესყიდვა</t>
  </si>
  <si>
    <t>30.04.2015</t>
  </si>
  <si>
    <t>შ.ს.ს სსიპ „დაცვის პოლიციის დეპარტამენტი“</t>
  </si>
  <si>
    <t>დაცვის მომსახურება</t>
  </si>
  <si>
    <t>04.05.2015</t>
  </si>
  <si>
    <t>შპს იმპერვეტი</t>
  </si>
  <si>
    <t>შპს „ბი ემ სი გორგია“</t>
  </si>
  <si>
    <t>05.05.2015</t>
  </si>
  <si>
    <t>ხელსაწყოები</t>
  </si>
  <si>
    <t>შპს „აგრომიქსი“</t>
  </si>
  <si>
    <t>ფუნგიციდები</t>
  </si>
  <si>
    <t>24455000;24456000;24457000</t>
  </si>
  <si>
    <t>06.05.2015</t>
  </si>
  <si>
    <t>ჰერბიციდები</t>
  </si>
  <si>
    <t>ფ/პ გიორგი ყაველაშვილი</t>
  </si>
  <si>
    <t>ქსელები</t>
  </si>
  <si>
    <t>შპს ტესტერი</t>
  </si>
  <si>
    <t>ტექნიკური დათვალიერების შესყიდვა</t>
  </si>
  <si>
    <t>შპს ქართული ყველის სახლი</t>
  </si>
  <si>
    <t>ღონისძიებების ორგანიზება</t>
  </si>
  <si>
    <t>08.05.2015</t>
  </si>
  <si>
    <t>შპს სოლი</t>
  </si>
  <si>
    <t>ანჯამები, სამაგრები და არმატურა</t>
  </si>
  <si>
    <t>13.05.2015</t>
  </si>
  <si>
    <t>შპს ჯორჯიან ნიუ გრუპ</t>
  </si>
  <si>
    <t>აკუმულატორები</t>
  </si>
  <si>
    <t>შპს დეკორი</t>
  </si>
  <si>
    <t>საბეჭდი ქაღალდი</t>
  </si>
  <si>
    <t>კონს</t>
  </si>
  <si>
    <t>შპს სეზანი</t>
  </si>
  <si>
    <t>ბეჭდვა და მასთან დაკავშირებული მომსახურებები</t>
  </si>
  <si>
    <t>სს გუდვილი</t>
  </si>
  <si>
    <t>სხვადასხვა საკვები პროდუქტი</t>
  </si>
  <si>
    <t>სასმელები, თამბაქო და მონათესავე პროდუქტები</t>
  </si>
  <si>
    <t>ავეჯის აქსესუარები</t>
  </si>
  <si>
    <t>შპს ალტა</t>
  </si>
  <si>
    <t>კომპიუტერის შესყიდვა</t>
  </si>
  <si>
    <t>15.05.2015</t>
  </si>
  <si>
    <t>კლიმატი</t>
  </si>
  <si>
    <t>არქიტექტურული და მასთან დაკავშირებული მომსახურებები</t>
  </si>
  <si>
    <t>ნინო ავალიშვილი</t>
  </si>
  <si>
    <t>თესლები</t>
  </si>
  <si>
    <t>19.05.2015</t>
  </si>
  <si>
    <t>ნათია გოგიძე</t>
  </si>
  <si>
    <t>86-1</t>
  </si>
  <si>
    <t>შპს ორიენტ ლოჯიკი</t>
  </si>
  <si>
    <t>ქსელური მოწყობილობები</t>
  </si>
  <si>
    <t>32420000</t>
  </si>
  <si>
    <t>ერთობლივი შესყიდვა</t>
  </si>
  <si>
    <t>19.05.2016</t>
  </si>
  <si>
    <t>21.05.2015</t>
  </si>
  <si>
    <t>შპს ბიო აგრო</t>
  </si>
  <si>
    <t>ბიო პრეპარატები</t>
  </si>
  <si>
    <t>22.05.2015</t>
  </si>
  <si>
    <t>არმატურა</t>
  </si>
  <si>
    <t>რიალ აუდიტი</t>
  </si>
  <si>
    <t>აუდიტოტორული მომსახურების შესყიდვა</t>
  </si>
  <si>
    <t>ბი ემ სი გორგია</t>
  </si>
  <si>
    <t>საღებავები</t>
  </si>
  <si>
    <t>25.05.2015</t>
  </si>
  <si>
    <t>საჭრელი დისკი</t>
  </si>
  <si>
    <t>27.05.2015</t>
  </si>
  <si>
    <t>ელექტროდები</t>
  </si>
  <si>
    <t>28.05.2015</t>
  </si>
  <si>
    <t>ოთარ ხიზანიშვილი</t>
  </si>
  <si>
    <t>სოფ. განთიადი გეოლოგიური კვლევა</t>
  </si>
  <si>
    <t>28.05.2014</t>
  </si>
  <si>
    <t>შპს „ბატაშ პრინტი“</t>
  </si>
  <si>
    <t>აბრები</t>
  </si>
  <si>
    <t>ბექა წიკლაური</t>
  </si>
  <si>
    <t>რკინის ბურღი, ჭანჭიკი, ქანჩები</t>
  </si>
  <si>
    <t>შპს თეგეტა მოტორსი</t>
  </si>
  <si>
    <t>შპს ბალი გრუპი</t>
  </si>
  <si>
    <t>ალაფურშეტი</t>
  </si>
  <si>
    <t>29.05.2015</t>
  </si>
  <si>
    <t>შპს ზადენი</t>
  </si>
  <si>
    <t>კომპლექსური სასუქები</t>
  </si>
  <si>
    <t>01.06.2015</t>
  </si>
  <si>
    <t>შპს ჯაბა 2010</t>
  </si>
  <si>
    <t>კარდანი</t>
  </si>
  <si>
    <t>შპს ინტერკომი</t>
  </si>
  <si>
    <t>ფ/ზ გაგიკ კოგოსოვი</t>
  </si>
  <si>
    <t>ამარანტის თესლი</t>
  </si>
  <si>
    <t>03.06.2015</t>
  </si>
  <si>
    <t>შპს აგრომიქსი</t>
  </si>
  <si>
    <t>ინსექტიციდები</t>
  </si>
  <si>
    <t>24452000;24454000</t>
  </si>
  <si>
    <t>აგრარული უნივერსიტეტის საცდელი ბაზები</t>
  </si>
  <si>
    <t>04.06.2015</t>
  </si>
  <si>
    <t>შპს გაზეთი ჩემი მამული</t>
  </si>
  <si>
    <t>შპს სახანძრო სიგნალიზაცია ნაპერწკალი</t>
  </si>
  <si>
    <t>6 ცალი ცეცხლმაქრობი</t>
  </si>
  <si>
    <t>ფიჭები</t>
  </si>
  <si>
    <t>05.06.2015</t>
  </si>
  <si>
    <t>კოოპერატივი მუხურის ფუტკარი</t>
  </si>
  <si>
    <t>ფუტკრის სკა</t>
  </si>
  <si>
    <t>08.06.2015</t>
  </si>
  <si>
    <t>შპს დავითი</t>
  </si>
  <si>
    <t>საკანცელარიო ნივთები</t>
  </si>
  <si>
    <t>შპს შმასი</t>
  </si>
  <si>
    <t>შესაწამლი აპარატები</t>
  </si>
  <si>
    <t>09.06.2015</t>
  </si>
  <si>
    <t>შპს წყლის და გაზის ტექნოლოგიები</t>
  </si>
  <si>
    <t>სარწყავი აღჭურვილობა</t>
  </si>
  <si>
    <t>10.06.2015</t>
  </si>
  <si>
    <t>შპს თამამ</t>
  </si>
  <si>
    <t>12.06.2015</t>
  </si>
  <si>
    <t>შპს კ.ი.დ</t>
  </si>
  <si>
    <t>საპროექტო მომს. შესყიდვა</t>
  </si>
  <si>
    <t>16.06.2015</t>
  </si>
  <si>
    <t>შსს დაცვის პოლიციის დეპარტამენტი</t>
  </si>
  <si>
    <t>ნავიგაციის მომსახურება</t>
  </si>
  <si>
    <t>შპს როსსო</t>
  </si>
  <si>
    <t>ტუმბოს ძრავი</t>
  </si>
  <si>
    <t>მართვის ელექტრო კარადა</t>
  </si>
  <si>
    <t>შპს საჩუქრები 95</t>
  </si>
  <si>
    <t>საჩუქრები</t>
  </si>
  <si>
    <t>ფუტკრები</t>
  </si>
  <si>
    <t>03300000</t>
  </si>
  <si>
    <t>შპს ალბრეხტი</t>
  </si>
  <si>
    <t>აზომვითი ნახაზი</t>
  </si>
  <si>
    <t>შპს ჯორჯიან ნიუ გრუპი</t>
  </si>
  <si>
    <t>შპს ქი ემ თი</t>
  </si>
  <si>
    <t>სსიპ შსს მომსახურების სააგენტო</t>
  </si>
  <si>
    <t>მანქანის გადაფორმება</t>
  </si>
  <si>
    <t>შპს სამაია</t>
  </si>
  <si>
    <t>ეთილის სპირტი, ღვინის მჟავა, ბრომთიმოლის ლურჯი</t>
  </si>
  <si>
    <t>24323210;24300000;24322510</t>
  </si>
  <si>
    <t>შპს კავკასიის გენეტიკა</t>
  </si>
  <si>
    <t>ნატრიუმის ტუტიის ამპულა</t>
  </si>
  <si>
    <t xml:space="preserve">შპს ჯეო ლენდი </t>
  </si>
  <si>
    <t xml:space="preserve">ნავიგაცია </t>
  </si>
  <si>
    <t>შპს „სასოფლო საკონსულტაციო სამსახური“</t>
  </si>
  <si>
    <t>ბადეები</t>
  </si>
  <si>
    <t>შპს იბერია ავტო ჰაუსი</t>
  </si>
  <si>
    <t>ტექნიკური მომსახურების  შესყიდვა</t>
  </si>
  <si>
    <t>ელექტრონული მართვის სიტემის მომსახურება</t>
  </si>
  <si>
    <t>შპს „იბერია ტექ ავტომოტივი“</t>
  </si>
  <si>
    <t>საბურავები</t>
  </si>
  <si>
    <t>ი/მ მელიტონ წერეთელი</t>
  </si>
  <si>
    <t>60 ცალი სათიბელას დანები</t>
  </si>
  <si>
    <t>ABM medical</t>
  </si>
  <si>
    <t>სამედიცინო მოწყობილობები</t>
  </si>
  <si>
    <t>სოკარი ჯორჯია</t>
  </si>
  <si>
    <t>საწვავის შესყიდვა</t>
  </si>
  <si>
    <t>კომპ. ტექნიკა</t>
  </si>
  <si>
    <t>შპს ქერვან ამბალაჟ მათბააჯილიქ სანაი ვე თიჯარეთის წარმომადგენლობა საქართველოში</t>
  </si>
  <si>
    <t>5000 ც. ქაღალდის პარკები</t>
  </si>
  <si>
    <t>ი/მ ამირან გვარჯალაძე</t>
  </si>
  <si>
    <t>მცირე ბიზნესის სტატუსის „ნინო მაისურაძე“</t>
  </si>
  <si>
    <t>15 ც. სკის ბალიშები და სკის ტილო</t>
  </si>
  <si>
    <t>შპს „ISSP Georgia“</t>
  </si>
  <si>
    <t>სატრენინგო მომსახურება</t>
  </si>
  <si>
    <t>საკადასტრო აზომვითი მომსახურება</t>
  </si>
  <si>
    <t>წყლის ტუმბო შპს PPKA</t>
  </si>
  <si>
    <t>წყლის ტუმბო</t>
  </si>
  <si>
    <t>144-1</t>
  </si>
  <si>
    <t>ფ/პ ზვიად ბერიძე</t>
  </si>
  <si>
    <t>მძღოლის დაქირავება</t>
  </si>
  <si>
    <t>შპს „თეგეტა მოტორსი“</t>
  </si>
  <si>
    <t>ტრაქტორის ზეთი</t>
  </si>
  <si>
    <t>09211100</t>
  </si>
  <si>
    <t>აქსელ +</t>
  </si>
  <si>
    <t>კარტრიჯები</t>
  </si>
  <si>
    <t>შპს ჯეო სტილი</t>
  </si>
  <si>
    <t>ავეჯი</t>
  </si>
  <si>
    <t>სამედიცინო სახარჯი მასალები</t>
  </si>
  <si>
    <t>შპს CityMarket</t>
  </si>
  <si>
    <t>საოჯახო ტექნიკა</t>
  </si>
  <si>
    <t>39711130;39711362;39715100</t>
  </si>
  <si>
    <t>ი/მ სამსონ სილაგავა</t>
  </si>
  <si>
    <t>ბადეები და თოკები</t>
  </si>
  <si>
    <t>მურაშიგას სკუგი</t>
  </si>
  <si>
    <t>შპს ჯეო გრუპი</t>
  </si>
  <si>
    <t>შპს მაიფონი</t>
  </si>
  <si>
    <t>IP სატელეფონო მომსახურება</t>
  </si>
  <si>
    <t>ი.მ ნინო სამხარაძე</t>
  </si>
  <si>
    <t>რუკები</t>
  </si>
  <si>
    <t>შპს აცეპტ +</t>
  </si>
  <si>
    <t>1 ცალი სელექციური სათესი</t>
  </si>
  <si>
    <t>სსიპ ფინანსთა სამინისტროს აკადემია</t>
  </si>
  <si>
    <t>შპს მექანიზატორი</t>
  </si>
  <si>
    <t>სასოფლო-სამეურნეო მომსახურება</t>
  </si>
  <si>
    <t>სს გომის სპირტის და არყის კომპანია</t>
  </si>
  <si>
    <t>ხორბლის სპირტი</t>
  </si>
  <si>
    <t>შპს „მარნეულის სასურსათო ქარხანა“</t>
  </si>
  <si>
    <t>შუშის ბოთლები</t>
  </si>
  <si>
    <t>შპს საქართველოს მელიორაცია</t>
  </si>
  <si>
    <t>მორწყვა</t>
  </si>
  <si>
    <t>შპს „ჯეო თაირს“</t>
  </si>
  <si>
    <t>2 ერთეული საბურავი</t>
  </si>
  <si>
    <t>შპს ჯი ემ სი</t>
  </si>
  <si>
    <t>კონდიციონერები</t>
  </si>
  <si>
    <t>ფ/პ ზურაბ მოსაშვილი</t>
  </si>
  <si>
    <t>ჰაერის ფილტრის კორპუსი</t>
  </si>
  <si>
    <t>ი/მ ბადრი შარაშიძე</t>
  </si>
  <si>
    <t>დომკრატი</t>
  </si>
  <si>
    <t>შპს აჭარასპეცპროექტი</t>
  </si>
  <si>
    <t>ფ/პ დათო ჭონქაძე</t>
  </si>
  <si>
    <t>ნაკელი</t>
  </si>
  <si>
    <t>ფ/პ გიორგი რაზმაძე</t>
  </si>
  <si>
    <t>გრუნტის მოსწორება</t>
  </si>
  <si>
    <t>ქაღალდის პარკები</t>
  </si>
  <si>
    <t>სსიპ საქართველო საერთაშორისო ხელშეკრულებების თარგმნის ბიურო</t>
  </si>
  <si>
    <t>თარგმნელობითი მომსახურებები</t>
  </si>
  <si>
    <t>შპს ქიმიური კომპანია „გეოჯემი“</t>
  </si>
  <si>
    <t>20 ლ. ეთილის სპირტი</t>
  </si>
  <si>
    <t>საკვები პროდუქტები</t>
  </si>
  <si>
    <t>შპს ბიზნეს ტრეინინგების და კონსულტაციის ცენტრი</t>
  </si>
  <si>
    <t xml:space="preserve"> ხელთათმანები                </t>
  </si>
  <si>
    <t>სს „მინა“</t>
  </si>
  <si>
    <t>ბოთლები</t>
  </si>
  <si>
    <t>შპს ლაინ ქრეიშენ</t>
  </si>
  <si>
    <t>შენობის მდგრადობაზე შემოწმება</t>
  </si>
  <si>
    <t>შპს ქისკო</t>
  </si>
  <si>
    <t>ე.ტ</t>
  </si>
  <si>
    <t>როიალ ბილდინგი ჯორჯია</t>
  </si>
  <si>
    <t>ლაბორატორიად გადაკეთების სამუშაოები</t>
  </si>
  <si>
    <t>აგრარული უნივერსიტეტი</t>
  </si>
  <si>
    <t>სისხლის ანალიზი</t>
  </si>
  <si>
    <t>შპს გრუზვინპრომი</t>
  </si>
  <si>
    <t>13 კგ. თეთრი ყურძნის კონცენტრატის შესყიდვა</t>
  </si>
  <si>
    <t>ფ.პ დალი ჯოქურიშვილი</t>
  </si>
  <si>
    <t>7 კგ. კაკლის შესყიდვა</t>
  </si>
  <si>
    <t>03222000</t>
  </si>
  <si>
    <t>ი.მ ნიკოლოზ სხულუხია</t>
  </si>
  <si>
    <t>ი.მ ირაკლი წიკლაური</t>
  </si>
  <si>
    <t>2 ღორის და 5 გოჭის შესყიდვა</t>
  </si>
  <si>
    <t>ფ.პ ია ხაჩიძე</t>
  </si>
  <si>
    <t>5კგ. შავი მოცვის შესყიდვა</t>
  </si>
  <si>
    <t>ყველის შეძენა</t>
  </si>
  <si>
    <t>შპს ინთეგრითი</t>
  </si>
  <si>
    <t>ტურნიკეტის შესყიდვა</t>
  </si>
  <si>
    <t>შპს "ვერძი"</t>
  </si>
  <si>
    <t>წიწილების შესყიდვა</t>
  </si>
  <si>
    <t>03324000</t>
  </si>
  <si>
    <r>
      <t>შპს “მულტიტესტი</t>
    </r>
    <r>
      <rPr>
        <sz val="10"/>
        <color indexed="63"/>
        <rFont val="Sylfaen"/>
        <family val="1"/>
      </rPr>
      <t>“</t>
    </r>
    <r>
      <rPr>
        <sz val="10"/>
        <rFont val="Sylfaen"/>
        <family val="1"/>
      </rPr>
      <t xml:space="preserve"> </t>
    </r>
  </si>
  <si>
    <t>ბიოქიმიური გამოკვლევების მომს. შესყიდვა</t>
  </si>
  <si>
    <t>შპს "ალტა"</t>
  </si>
  <si>
    <t>პერსონალური კომპიუტერი</t>
  </si>
  <si>
    <t>შპს "სუპერი"</t>
  </si>
  <si>
    <t>სასაჩუქრე კალათები</t>
  </si>
  <si>
    <t>სს "გუდვილი"</t>
  </si>
  <si>
    <t>უალკოჰოლო სასმელები</t>
  </si>
  <si>
    <t>ყავა და შაქარი</t>
  </si>
  <si>
    <t>15861000;15831000</t>
  </si>
  <si>
    <t>ჭიქა, ჩანგალი, კოვზი</t>
  </si>
  <si>
    <t>39221120; 39223100; 39223200</t>
  </si>
  <si>
    <t>შპს ჯეო თაირს</t>
  </si>
  <si>
    <t>ა.(ა.)ი.პ ბიოლოგიურ მეურნეობათა ასოციაცია ელკანა</t>
  </si>
  <si>
    <t>ღორების შესყიდვა</t>
  </si>
  <si>
    <t>შპს "ს.ე.ნ."</t>
  </si>
  <si>
    <t>ნეკვეთების შემოღობვის სამუშაოები</t>
  </si>
  <si>
    <t>45300000; 45342000</t>
  </si>
  <si>
    <t>შპს "ავტომოტორ"</t>
  </si>
  <si>
    <t>ჭაბურღილის მოწყობის სამუშაოები</t>
  </si>
  <si>
    <t>ი/მ გოჩა ბზიშვილი</t>
  </si>
  <si>
    <t>ყუთები</t>
  </si>
  <si>
    <t>რომპეტროლი</t>
  </si>
  <si>
    <t>დიზელი</t>
  </si>
  <si>
    <t>LYNX SYSTEMS</t>
  </si>
  <si>
    <t xml:space="preserve">შპს მექანიზატორი </t>
  </si>
  <si>
    <t>18 ჰა მოსავლის აღება</t>
  </si>
  <si>
    <t>3 კგ. ბორდოს ნარევი</t>
  </si>
  <si>
    <t>სსიპ საქართველოს სოფლის მეურნეობის სამინისტროს ლაბორატორია</t>
  </si>
  <si>
    <t>ლაბორატორიული მომსახურება (სისხლის ანალიზი ცხოველების)</t>
  </si>
  <si>
    <t>შპს ბი ემ სი გორგია</t>
  </si>
  <si>
    <t>მოლის საკრეჭი მანქანების შესყიდვა</t>
  </si>
  <si>
    <t>შპს ევრო გრუპ</t>
  </si>
  <si>
    <t>მწერებისგან დამცავი ბადე</t>
  </si>
  <si>
    <t>შპს სტეპლაინი</t>
  </si>
  <si>
    <t>ფეხსაგები</t>
  </si>
  <si>
    <t>შპს გამა +</t>
  </si>
  <si>
    <t>4 ც. ტელევიზორის სამაგრი</t>
  </si>
  <si>
    <t>შპს ლაკო</t>
  </si>
  <si>
    <t>10 მეტრი კანაფის ბაწარი</t>
  </si>
  <si>
    <t>ი/მ მალხაზი ჯაოშვილი</t>
  </si>
  <si>
    <t>კარტოფილის ამღები აგრეგატის გადატანა</t>
  </si>
  <si>
    <t>2 ც. ურიკა</t>
  </si>
  <si>
    <t>2 ც. ნიჩაბი და 1 ც. ცელი</t>
  </si>
  <si>
    <t>600 ყუთი საბეჭდი ქაღალდი</t>
  </si>
  <si>
    <t xml:space="preserve"> კონს. ტენდერი</t>
  </si>
  <si>
    <t>2 ცალი სათლი</t>
  </si>
  <si>
    <t>სი-ტი პარკი</t>
  </si>
  <si>
    <t>5 მანქანაზე სიტი პარკი</t>
  </si>
  <si>
    <t>შპს თ&amp;ნ კომპანი</t>
  </si>
  <si>
    <t>9 გვერდის თარგმნა</t>
  </si>
  <si>
    <t>შპს ფარიდ</t>
  </si>
  <si>
    <t>ცხოველების საკვები</t>
  </si>
  <si>
    <t>ფ.პ გიორგი ყავლაშვილი</t>
  </si>
  <si>
    <t>ქსელების გაყვანა</t>
  </si>
  <si>
    <t>შპს geovet trading</t>
  </si>
  <si>
    <t>1 ცალი ვაქცინის შეძენა</t>
  </si>
  <si>
    <t>შპს ორიენტ ლოჯიკ</t>
  </si>
  <si>
    <t>40 ცალი ups</t>
  </si>
  <si>
    <t>შპს ქართული ფუტკარი</t>
  </si>
  <si>
    <t>ვაქცინები</t>
  </si>
  <si>
    <t>33600000;33651690</t>
  </si>
  <si>
    <t>შპს გეოვეტ</t>
  </si>
  <si>
    <t>შპს დალი-გიორგი</t>
  </si>
  <si>
    <t>სს აი თი დი სი</t>
  </si>
  <si>
    <t>myvideo tv box</t>
  </si>
  <si>
    <t>შპს „ამირან“</t>
  </si>
  <si>
    <t>5000 კვ.მ ბალასტის ფენის მოწყობა</t>
  </si>
  <si>
    <t>შპს შუშის სახლი</t>
  </si>
  <si>
    <t>სარკეები</t>
  </si>
  <si>
    <t>შპს მბს</t>
  </si>
  <si>
    <t>პროექტორები და დაშვების ბარათები</t>
  </si>
  <si>
    <t>30191200; 30160000</t>
  </si>
  <si>
    <t>კომპიუტერული მოწყობილობები</t>
  </si>
  <si>
    <t>მექანიზატორი</t>
  </si>
  <si>
    <t>ი/მ გიორგი ლეკიაშვილი</t>
  </si>
  <si>
    <t>ტრაქტორის სათადარიგო ნაწილები</t>
  </si>
  <si>
    <t>შპს შვიდი</t>
  </si>
  <si>
    <t>1 კგ.საფუარი</t>
  </si>
  <si>
    <t>შპს ჯორჯიან ივენთს</t>
  </si>
  <si>
    <t>შპს ნოვი სტილი ჯორჯია</t>
  </si>
  <si>
    <t>საოფისე სამეული და სამეულის მაგიდა</t>
  </si>
  <si>
    <t>შპს თაკო</t>
  </si>
  <si>
    <t>ბრეზენტი</t>
  </si>
  <si>
    <t>შპს G.M.</t>
  </si>
  <si>
    <t>სამშენებლო მასალები</t>
  </si>
  <si>
    <t>შპს ბიოაგრო - მცენარეთა ბიოლოგიური დაცვის ცენტრი</t>
  </si>
  <si>
    <t>ტურინგენი</t>
  </si>
  <si>
    <t>სსიპ საფინანსო-ანალიტიკური სამსახური</t>
  </si>
  <si>
    <t>ერთჯერადი ჭურჭელი</t>
  </si>
  <si>
    <t>39222110;39222120</t>
  </si>
  <si>
    <t>საკვები პროდუქცია</t>
  </si>
  <si>
    <t>შპს პარაიდ გრუპი</t>
  </si>
  <si>
    <t>15 შეკვრა ერთჯერად თეფში</t>
  </si>
  <si>
    <t>მართა ჯაბინაშვილი</t>
  </si>
  <si>
    <t>2 სული ფური</t>
  </si>
  <si>
    <t>03321100</t>
  </si>
  <si>
    <t>სირანა გიგაური</t>
  </si>
  <si>
    <t>1 სული ფური</t>
  </si>
  <si>
    <t>ზურაბი წიკლაური</t>
  </si>
  <si>
    <t>1 სული კურო</t>
  </si>
  <si>
    <t>ნოდარ მუშტაშვილი</t>
  </si>
  <si>
    <t>1 სული ფური და უშობელი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</si>
</sst>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  <font>
      <i/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Sylfaen"/>
      <family val="1"/>
    </font>
    <font>
      <sz val="10"/>
      <color theme="1"/>
      <name val="Arial"/>
      <family val="2"/>
    </font>
    <font>
      <b/>
      <sz val="10"/>
      <color theme="1"/>
      <name val="Calibri"/>
      <family val="2"/>
      <charset val="204"/>
      <scheme val="minor"/>
    </font>
    <font>
      <sz val="10"/>
      <name val="AcadNusx"/>
    </font>
    <font>
      <i/>
      <sz val="10"/>
      <name val="AcadNusx"/>
    </font>
    <font>
      <sz val="10"/>
      <name val="Calibri"/>
      <family val="2"/>
      <charset val="1"/>
      <scheme val="minor"/>
    </font>
    <font>
      <sz val="10"/>
      <name val="Sylfaen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name val="Verdana"/>
      <family val="2"/>
      <charset val="204"/>
    </font>
    <font>
      <sz val="10"/>
      <color theme="0"/>
      <name val="Arial"/>
      <family val="2"/>
    </font>
    <font>
      <sz val="10"/>
      <color indexed="63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2" fillId="0" borderId="0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/>
    </xf>
    <xf numFmtId="4" fontId="20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8" fillId="2" borderId="0" xfId="0" applyFont="1" applyFill="1"/>
    <xf numFmtId="0" fontId="9" fillId="2" borderId="0" xfId="0" applyNumberFormat="1" applyFont="1" applyFill="1"/>
    <xf numFmtId="4" fontId="9" fillId="2" borderId="0" xfId="0" applyNumberFormat="1" applyFont="1" applyFill="1"/>
    <xf numFmtId="4" fontId="9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1"/>
  <sheetViews>
    <sheetView tabSelected="1" view="pageBreakPreview" topLeftCell="A52" zoomScale="130" zoomScaleNormal="100" zoomScaleSheetLayoutView="130" workbookViewId="0">
      <selection activeCell="B1" sqref="B1:H1"/>
    </sheetView>
  </sheetViews>
  <sheetFormatPr defaultRowHeight="15" x14ac:dyDescent="0.25"/>
  <cols>
    <col min="1" max="1" width="9.140625" style="4"/>
    <col min="2" max="2" width="11" style="68" customWidth="1"/>
    <col min="3" max="3" width="30.5703125" style="69" customWidth="1"/>
    <col min="4" max="4" width="28.5703125" style="70" customWidth="1"/>
    <col min="5" max="5" width="20" style="71" customWidth="1"/>
    <col min="6" max="6" width="17.140625" style="71" customWidth="1"/>
    <col min="7" max="7" width="17" style="72" customWidth="1"/>
    <col min="8" max="8" width="14.85546875" style="73" customWidth="1"/>
    <col min="9" max="9" width="13.7109375" style="74" customWidth="1"/>
    <col min="10" max="16384" width="9.140625" style="4"/>
  </cols>
  <sheetData>
    <row r="1" spans="2:9" ht="15.75" thickBot="1" x14ac:dyDescent="0.3">
      <c r="B1" s="1" t="s">
        <v>0</v>
      </c>
      <c r="C1" s="1"/>
      <c r="D1" s="1"/>
      <c r="E1" s="1"/>
      <c r="F1" s="1"/>
      <c r="G1" s="1"/>
      <c r="H1" s="2"/>
      <c r="I1" s="3"/>
    </row>
    <row r="2" spans="2:9" ht="33.75" customHeight="1" thickBot="1" x14ac:dyDescent="0.3">
      <c r="B2" s="5" t="s">
        <v>1</v>
      </c>
      <c r="C2" s="6" t="s">
        <v>2</v>
      </c>
      <c r="D2" s="7" t="s">
        <v>3</v>
      </c>
      <c r="E2" s="8" t="s">
        <v>4</v>
      </c>
      <c r="F2" s="5" t="s">
        <v>5</v>
      </c>
      <c r="G2" s="6" t="s">
        <v>6</v>
      </c>
      <c r="H2" s="9" t="s">
        <v>7</v>
      </c>
      <c r="I2" s="9" t="s">
        <v>8</v>
      </c>
    </row>
    <row r="3" spans="2:9" ht="39" customHeight="1" thickBot="1" x14ac:dyDescent="0.3">
      <c r="B3" s="5"/>
      <c r="C3" s="6"/>
      <c r="D3" s="7"/>
      <c r="E3" s="8"/>
      <c r="F3" s="5"/>
      <c r="G3" s="6"/>
      <c r="H3" s="9"/>
      <c r="I3" s="9"/>
    </row>
    <row r="4" spans="2:9" ht="26.25" thickBot="1" x14ac:dyDescent="0.3">
      <c r="B4" s="10">
        <v>1</v>
      </c>
      <c r="C4" s="11" t="s">
        <v>9</v>
      </c>
      <c r="D4" s="12" t="s">
        <v>10</v>
      </c>
      <c r="E4" s="13">
        <v>50100000</v>
      </c>
      <c r="F4" s="13" t="s">
        <v>11</v>
      </c>
      <c r="G4" s="14" t="s">
        <v>12</v>
      </c>
      <c r="H4" s="15">
        <v>5000</v>
      </c>
      <c r="I4" s="15">
        <f>581.91+141.5+292.49+141.5+141.5+141.5+292.49+292.49+581.89+32+141.5</f>
        <v>2780.77</v>
      </c>
    </row>
    <row r="5" spans="2:9" ht="26.25" thickBot="1" x14ac:dyDescent="0.3">
      <c r="B5" s="10">
        <v>2</v>
      </c>
      <c r="C5" s="16" t="s">
        <v>13</v>
      </c>
      <c r="D5" s="12" t="s">
        <v>10</v>
      </c>
      <c r="E5" s="13">
        <v>50100000</v>
      </c>
      <c r="F5" s="13" t="s">
        <v>11</v>
      </c>
      <c r="G5" s="14" t="s">
        <v>12</v>
      </c>
      <c r="H5" s="15">
        <v>3000</v>
      </c>
      <c r="I5" s="15">
        <f>340+170+210+360+68+15</f>
        <v>1163</v>
      </c>
    </row>
    <row r="6" spans="2:9" ht="26.25" thickBot="1" x14ac:dyDescent="0.3">
      <c r="B6" s="10">
        <v>3</v>
      </c>
      <c r="C6" s="16" t="s">
        <v>14</v>
      </c>
      <c r="D6" s="12" t="s">
        <v>15</v>
      </c>
      <c r="E6" s="17"/>
      <c r="F6" s="13" t="s">
        <v>11</v>
      </c>
      <c r="G6" s="14" t="s">
        <v>16</v>
      </c>
      <c r="H6" s="15">
        <v>2000</v>
      </c>
      <c r="I6" s="15">
        <f>502.2</f>
        <v>502.2</v>
      </c>
    </row>
    <row r="7" spans="2:9" ht="26.25" thickBot="1" x14ac:dyDescent="0.3">
      <c r="B7" s="10">
        <v>4</v>
      </c>
      <c r="C7" s="16" t="s">
        <v>17</v>
      </c>
      <c r="D7" s="12" t="s">
        <v>10</v>
      </c>
      <c r="E7" s="17" t="s">
        <v>18</v>
      </c>
      <c r="F7" s="13" t="s">
        <v>11</v>
      </c>
      <c r="G7" s="14" t="s">
        <v>19</v>
      </c>
      <c r="H7" s="15">
        <v>7000</v>
      </c>
      <c r="I7" s="15">
        <f>190+700+83+80+65+270+647.5+47+200+285+190</f>
        <v>2757.5</v>
      </c>
    </row>
    <row r="8" spans="2:9" ht="26.25" thickBot="1" x14ac:dyDescent="0.3">
      <c r="B8" s="10">
        <v>5</v>
      </c>
      <c r="C8" s="16" t="s">
        <v>20</v>
      </c>
      <c r="D8" s="12" t="s">
        <v>10</v>
      </c>
      <c r="E8" s="17" t="s">
        <v>18</v>
      </c>
      <c r="F8" s="13" t="s">
        <v>11</v>
      </c>
      <c r="G8" s="14" t="s">
        <v>21</v>
      </c>
      <c r="H8" s="15">
        <v>2000</v>
      </c>
      <c r="I8" s="15">
        <f>255+255+20+255+255</f>
        <v>1040</v>
      </c>
    </row>
    <row r="9" spans="2:9" ht="15.75" thickBot="1" x14ac:dyDescent="0.3">
      <c r="B9" s="10">
        <v>6</v>
      </c>
      <c r="C9" s="16" t="s">
        <v>22</v>
      </c>
      <c r="D9" s="12" t="s">
        <v>23</v>
      </c>
      <c r="E9" s="13">
        <v>66514110</v>
      </c>
      <c r="F9" s="13" t="s">
        <v>11</v>
      </c>
      <c r="G9" s="14" t="s">
        <v>21</v>
      </c>
      <c r="H9" s="15">
        <v>2100</v>
      </c>
      <c r="I9" s="18">
        <f>406.41+72.83-406.41+169.94+188.15+182.08+188.15+182.08+188.15+188.15</f>
        <v>1359.5300000000002</v>
      </c>
    </row>
    <row r="10" spans="2:9" ht="30.75" thickBot="1" x14ac:dyDescent="0.3">
      <c r="B10" s="10">
        <v>7</v>
      </c>
      <c r="C10" s="16" t="s">
        <v>24</v>
      </c>
      <c r="D10" s="12" t="s">
        <v>25</v>
      </c>
      <c r="E10" s="17" t="s">
        <v>26</v>
      </c>
      <c r="F10" s="13" t="s">
        <v>11</v>
      </c>
      <c r="G10" s="14" t="s">
        <v>27</v>
      </c>
      <c r="H10" s="15">
        <v>291</v>
      </c>
      <c r="I10" s="15">
        <v>291</v>
      </c>
    </row>
    <row r="11" spans="2:9" ht="26.25" thickBot="1" x14ac:dyDescent="0.3">
      <c r="B11" s="10">
        <v>8</v>
      </c>
      <c r="C11" s="16" t="s">
        <v>28</v>
      </c>
      <c r="D11" s="12" t="s">
        <v>29</v>
      </c>
      <c r="E11" s="13">
        <v>92400000</v>
      </c>
      <c r="F11" s="13" t="s">
        <v>11</v>
      </c>
      <c r="G11" s="14" t="s">
        <v>30</v>
      </c>
      <c r="H11" s="15">
        <v>4565</v>
      </c>
      <c r="I11" s="15">
        <f>415+415+415+415+415+415+415</f>
        <v>2905</v>
      </c>
    </row>
    <row r="12" spans="2:9" ht="26.25" thickBot="1" x14ac:dyDescent="0.3">
      <c r="B12" s="10">
        <v>9</v>
      </c>
      <c r="C12" s="16" t="s">
        <v>31</v>
      </c>
      <c r="D12" s="12" t="s">
        <v>10</v>
      </c>
      <c r="E12" s="13">
        <v>50112300</v>
      </c>
      <c r="F12" s="13" t="s">
        <v>32</v>
      </c>
      <c r="G12" s="14" t="s">
        <v>33</v>
      </c>
      <c r="H12" s="15">
        <v>5990</v>
      </c>
      <c r="I12" s="15">
        <v>1389.75</v>
      </c>
    </row>
    <row r="13" spans="2:9" ht="42.75" customHeight="1" thickBot="1" x14ac:dyDescent="0.3">
      <c r="B13" s="10">
        <v>10</v>
      </c>
      <c r="C13" s="16" t="s">
        <v>34</v>
      </c>
      <c r="D13" s="12" t="s">
        <v>35</v>
      </c>
      <c r="E13" s="13">
        <v>34300000</v>
      </c>
      <c r="F13" s="13" t="s">
        <v>11</v>
      </c>
      <c r="G13" s="14" t="s">
        <v>36</v>
      </c>
      <c r="H13" s="15">
        <v>260</v>
      </c>
      <c r="I13" s="15">
        <v>260</v>
      </c>
    </row>
    <row r="14" spans="2:9" ht="15.75" thickBot="1" x14ac:dyDescent="0.3">
      <c r="B14" s="10">
        <v>11</v>
      </c>
      <c r="C14" s="16" t="s">
        <v>37</v>
      </c>
      <c r="D14" s="12" t="s">
        <v>38</v>
      </c>
      <c r="E14" s="13">
        <v>32332100</v>
      </c>
      <c r="F14" s="13" t="s">
        <v>11</v>
      </c>
      <c r="G14" s="19" t="s">
        <v>39</v>
      </c>
      <c r="H14" s="20">
        <v>165</v>
      </c>
      <c r="I14" s="20">
        <f>165</f>
        <v>165</v>
      </c>
    </row>
    <row r="15" spans="2:9" ht="26.25" thickBot="1" x14ac:dyDescent="0.3">
      <c r="B15" s="21">
        <v>12</v>
      </c>
      <c r="C15" s="16" t="s">
        <v>40</v>
      </c>
      <c r="D15" s="12" t="s">
        <v>41</v>
      </c>
      <c r="E15" s="22" t="s">
        <v>42</v>
      </c>
      <c r="F15" s="13" t="s">
        <v>11</v>
      </c>
      <c r="G15" s="14" t="s">
        <v>39</v>
      </c>
      <c r="H15" s="15">
        <v>270</v>
      </c>
      <c r="I15" s="15">
        <v>270</v>
      </c>
    </row>
    <row r="16" spans="2:9" ht="15.75" thickBot="1" x14ac:dyDescent="0.3">
      <c r="B16" s="10">
        <v>13</v>
      </c>
      <c r="C16" s="16" t="s">
        <v>43</v>
      </c>
      <c r="D16" s="23" t="s">
        <v>44</v>
      </c>
      <c r="E16" s="13">
        <v>34965000</v>
      </c>
      <c r="F16" s="13" t="s">
        <v>11</v>
      </c>
      <c r="G16" s="14" t="s">
        <v>45</v>
      </c>
      <c r="H16" s="15">
        <v>856</v>
      </c>
      <c r="I16" s="15">
        <v>856</v>
      </c>
    </row>
    <row r="17" spans="2:9" ht="26.25" thickBot="1" x14ac:dyDescent="0.3">
      <c r="B17" s="10">
        <v>14</v>
      </c>
      <c r="C17" s="16" t="s">
        <v>46</v>
      </c>
      <c r="D17" s="12" t="s">
        <v>47</v>
      </c>
      <c r="E17" s="13">
        <v>72410000</v>
      </c>
      <c r="F17" s="13" t="s">
        <v>11</v>
      </c>
      <c r="G17" s="14" t="s">
        <v>48</v>
      </c>
      <c r="H17" s="15">
        <v>300</v>
      </c>
      <c r="I17" s="15">
        <v>300</v>
      </c>
    </row>
    <row r="18" spans="2:9" ht="26.25" thickBot="1" x14ac:dyDescent="0.3">
      <c r="B18" s="10">
        <v>15</v>
      </c>
      <c r="C18" s="16" t="s">
        <v>49</v>
      </c>
      <c r="D18" s="12" t="s">
        <v>50</v>
      </c>
      <c r="E18" s="13">
        <v>64212000</v>
      </c>
      <c r="F18" s="13" t="s">
        <v>51</v>
      </c>
      <c r="G18" s="14" t="s">
        <v>48</v>
      </c>
      <c r="H18" s="15">
        <v>13200</v>
      </c>
      <c r="I18" s="15">
        <f>493.95+591.7+613+631.94+682.92+666.69+694.71</f>
        <v>4374.91</v>
      </c>
    </row>
    <row r="19" spans="2:9" ht="27.75" thickBot="1" x14ac:dyDescent="0.3">
      <c r="B19" s="10">
        <v>16</v>
      </c>
      <c r="C19" s="16" t="s">
        <v>52</v>
      </c>
      <c r="D19" s="24" t="s">
        <v>53</v>
      </c>
      <c r="E19" s="13">
        <v>45400000</v>
      </c>
      <c r="F19" s="25" t="s">
        <v>54</v>
      </c>
      <c r="G19" s="14" t="s">
        <v>55</v>
      </c>
      <c r="H19" s="15">
        <v>1030000</v>
      </c>
      <c r="I19" s="15">
        <v>1022255.63</v>
      </c>
    </row>
    <row r="20" spans="2:9" ht="15.75" thickBot="1" x14ac:dyDescent="0.3">
      <c r="B20" s="10">
        <v>17</v>
      </c>
      <c r="C20" s="16" t="s">
        <v>56</v>
      </c>
      <c r="D20" s="12" t="s">
        <v>57</v>
      </c>
      <c r="E20" s="13">
        <v>18937000</v>
      </c>
      <c r="F20" s="13" t="s">
        <v>11</v>
      </c>
      <c r="G20" s="14" t="s">
        <v>55</v>
      </c>
      <c r="H20" s="15">
        <v>525</v>
      </c>
      <c r="I20" s="15">
        <v>525</v>
      </c>
    </row>
    <row r="21" spans="2:9" ht="30.75" thickBot="1" x14ac:dyDescent="0.3">
      <c r="B21" s="10">
        <v>18</v>
      </c>
      <c r="C21" s="16" t="s">
        <v>58</v>
      </c>
      <c r="D21" s="12" t="s">
        <v>59</v>
      </c>
      <c r="E21" s="13">
        <v>72260000</v>
      </c>
      <c r="F21" s="13" t="s">
        <v>11</v>
      </c>
      <c r="G21" s="14" t="s">
        <v>55</v>
      </c>
      <c r="H21" s="15">
        <v>2622.18</v>
      </c>
      <c r="I21" s="26">
        <f>106.86+254.82+254.82+246.6+246.6+254.82+254.82</f>
        <v>1619.34</v>
      </c>
    </row>
    <row r="22" spans="2:9" ht="15.75" thickBot="1" x14ac:dyDescent="0.3">
      <c r="B22" s="10">
        <v>19</v>
      </c>
      <c r="C22" s="16" t="s">
        <v>60</v>
      </c>
      <c r="D22" s="12" t="s">
        <v>61</v>
      </c>
      <c r="E22" s="22" t="s">
        <v>62</v>
      </c>
      <c r="F22" s="13" t="s">
        <v>11</v>
      </c>
      <c r="G22" s="14" t="s">
        <v>63</v>
      </c>
      <c r="H22" s="15">
        <v>70</v>
      </c>
      <c r="I22" s="15">
        <v>70</v>
      </c>
    </row>
    <row r="23" spans="2:9" ht="26.25" thickBot="1" x14ac:dyDescent="0.3">
      <c r="B23" s="10">
        <v>20</v>
      </c>
      <c r="C23" s="16" t="s">
        <v>60</v>
      </c>
      <c r="D23" s="12" t="s">
        <v>64</v>
      </c>
      <c r="E23" s="13">
        <v>31224810</v>
      </c>
      <c r="F23" s="13" t="s">
        <v>11</v>
      </c>
      <c r="G23" s="14" t="s">
        <v>63</v>
      </c>
      <c r="H23" s="15">
        <v>90</v>
      </c>
      <c r="I23" s="15">
        <v>90</v>
      </c>
    </row>
    <row r="24" spans="2:9" ht="26.25" thickBot="1" x14ac:dyDescent="0.3">
      <c r="B24" s="10">
        <v>21</v>
      </c>
      <c r="C24" s="16" t="s">
        <v>40</v>
      </c>
      <c r="D24" s="12" t="s">
        <v>41</v>
      </c>
      <c r="E24" s="22" t="s">
        <v>42</v>
      </c>
      <c r="F24" s="13" t="s">
        <v>11</v>
      </c>
      <c r="G24" s="14" t="s">
        <v>65</v>
      </c>
      <c r="H24" s="15">
        <v>90</v>
      </c>
      <c r="I24" s="15">
        <v>90</v>
      </c>
    </row>
    <row r="25" spans="2:9" ht="26.25" thickBot="1" x14ac:dyDescent="0.3">
      <c r="B25" s="10">
        <v>22</v>
      </c>
      <c r="C25" s="16" t="s">
        <v>66</v>
      </c>
      <c r="D25" s="12" t="s">
        <v>67</v>
      </c>
      <c r="E25" s="13">
        <v>50100000</v>
      </c>
      <c r="F25" s="13" t="s">
        <v>32</v>
      </c>
      <c r="G25" s="14" t="s">
        <v>65</v>
      </c>
      <c r="H25" s="15">
        <v>6000</v>
      </c>
      <c r="I25" s="15">
        <v>2642.71</v>
      </c>
    </row>
    <row r="26" spans="2:9" ht="30.75" thickBot="1" x14ac:dyDescent="0.3">
      <c r="B26" s="10">
        <v>23</v>
      </c>
      <c r="C26" s="16" t="s">
        <v>68</v>
      </c>
      <c r="D26" s="12" t="s">
        <v>69</v>
      </c>
      <c r="E26" s="27" t="s">
        <v>70</v>
      </c>
      <c r="F26" s="13" t="s">
        <v>51</v>
      </c>
      <c r="G26" s="14" t="s">
        <v>71</v>
      </c>
      <c r="H26" s="15">
        <v>4380</v>
      </c>
      <c r="I26" s="15">
        <v>4380</v>
      </c>
    </row>
    <row r="27" spans="2:9" ht="26.25" thickBot="1" x14ac:dyDescent="0.3">
      <c r="B27" s="10">
        <v>24</v>
      </c>
      <c r="C27" s="16" t="s">
        <v>72</v>
      </c>
      <c r="D27" s="12" t="s">
        <v>73</v>
      </c>
      <c r="E27" s="17" t="s">
        <v>74</v>
      </c>
      <c r="F27" s="13" t="s">
        <v>11</v>
      </c>
      <c r="G27" s="14" t="s">
        <v>75</v>
      </c>
      <c r="H27" s="15">
        <v>1200</v>
      </c>
      <c r="I27" s="15">
        <v>1200</v>
      </c>
    </row>
    <row r="28" spans="2:9" ht="26.25" thickBot="1" x14ac:dyDescent="0.3">
      <c r="B28" s="10">
        <v>25</v>
      </c>
      <c r="C28" s="16" t="s">
        <v>76</v>
      </c>
      <c r="D28" s="12" t="s">
        <v>77</v>
      </c>
      <c r="E28" s="22" t="s">
        <v>78</v>
      </c>
      <c r="F28" s="13" t="s">
        <v>32</v>
      </c>
      <c r="G28" s="14" t="s">
        <v>79</v>
      </c>
      <c r="H28" s="15">
        <v>39932</v>
      </c>
      <c r="I28" s="15">
        <v>16170.51</v>
      </c>
    </row>
    <row r="29" spans="2:9" ht="15.75" thickBot="1" x14ac:dyDescent="0.3">
      <c r="B29" s="10">
        <v>26</v>
      </c>
      <c r="C29" s="25" t="s">
        <v>80</v>
      </c>
      <c r="D29" s="12" t="s">
        <v>81</v>
      </c>
      <c r="E29" s="13">
        <v>98351100</v>
      </c>
      <c r="F29" s="13" t="s">
        <v>11</v>
      </c>
      <c r="G29" s="28" t="s">
        <v>82</v>
      </c>
      <c r="H29" s="15">
        <v>300</v>
      </c>
      <c r="I29" s="15">
        <v>300</v>
      </c>
    </row>
    <row r="30" spans="2:9" ht="30.75" thickBot="1" x14ac:dyDescent="0.3">
      <c r="B30" s="10">
        <v>27</v>
      </c>
      <c r="C30" s="16" t="s">
        <v>83</v>
      </c>
      <c r="D30" s="12" t="s">
        <v>84</v>
      </c>
      <c r="E30" s="13">
        <v>55300000</v>
      </c>
      <c r="F30" s="13" t="s">
        <v>11</v>
      </c>
      <c r="G30" s="14" t="s">
        <v>82</v>
      </c>
      <c r="H30" s="15">
        <v>146</v>
      </c>
      <c r="I30" s="15">
        <v>146</v>
      </c>
    </row>
    <row r="31" spans="2:9" ht="15.75" thickBot="1" x14ac:dyDescent="0.3">
      <c r="B31" s="29">
        <v>28</v>
      </c>
      <c r="C31" s="30" t="s">
        <v>85</v>
      </c>
      <c r="D31" s="12" t="s">
        <v>86</v>
      </c>
      <c r="E31" s="31">
        <v>33793000</v>
      </c>
      <c r="F31" s="31" t="s">
        <v>11</v>
      </c>
      <c r="G31" s="32" t="s">
        <v>87</v>
      </c>
      <c r="H31" s="33">
        <v>376</v>
      </c>
      <c r="I31" s="33">
        <v>376</v>
      </c>
    </row>
    <row r="32" spans="2:9" ht="30.75" thickBot="1" x14ac:dyDescent="0.3">
      <c r="B32" s="10">
        <v>29</v>
      </c>
      <c r="C32" s="16" t="s">
        <v>88</v>
      </c>
      <c r="D32" s="12" t="s">
        <v>89</v>
      </c>
      <c r="E32" s="22" t="s">
        <v>26</v>
      </c>
      <c r="F32" s="13" t="s">
        <v>11</v>
      </c>
      <c r="G32" s="32" t="s">
        <v>90</v>
      </c>
      <c r="H32" s="15">
        <v>350</v>
      </c>
      <c r="I32" s="15">
        <v>350</v>
      </c>
    </row>
    <row r="33" spans="2:9" ht="15.75" thickBot="1" x14ac:dyDescent="0.3">
      <c r="B33" s="10">
        <v>30</v>
      </c>
      <c r="C33" s="16" t="s">
        <v>91</v>
      </c>
      <c r="D33" s="12" t="s">
        <v>92</v>
      </c>
      <c r="E33" s="17" t="s">
        <v>93</v>
      </c>
      <c r="F33" s="13" t="s">
        <v>32</v>
      </c>
      <c r="G33" s="32" t="s">
        <v>94</v>
      </c>
      <c r="H33" s="15">
        <v>3952</v>
      </c>
      <c r="I33" s="15">
        <v>3952</v>
      </c>
    </row>
    <row r="34" spans="2:9" ht="26.25" thickBot="1" x14ac:dyDescent="0.3">
      <c r="B34" s="10">
        <v>31</v>
      </c>
      <c r="C34" s="16" t="s">
        <v>95</v>
      </c>
      <c r="D34" s="12" t="s">
        <v>96</v>
      </c>
      <c r="E34" s="31">
        <v>16400000</v>
      </c>
      <c r="F34" s="13" t="s">
        <v>32</v>
      </c>
      <c r="G34" s="32" t="s">
        <v>97</v>
      </c>
      <c r="H34" s="15">
        <v>11250</v>
      </c>
      <c r="I34" s="15">
        <v>11250</v>
      </c>
    </row>
    <row r="35" spans="2:9" ht="15.75" thickBot="1" x14ac:dyDescent="0.3">
      <c r="B35" s="10">
        <v>32</v>
      </c>
      <c r="C35" s="16" t="s">
        <v>98</v>
      </c>
      <c r="D35" s="12" t="s">
        <v>99</v>
      </c>
      <c r="E35" s="31">
        <v>39541110</v>
      </c>
      <c r="F35" s="13" t="s">
        <v>11</v>
      </c>
      <c r="G35" s="32" t="s">
        <v>100</v>
      </c>
      <c r="H35" s="15">
        <v>1600</v>
      </c>
      <c r="I35" s="15">
        <v>1600</v>
      </c>
    </row>
    <row r="36" spans="2:9" ht="26.25" thickBot="1" x14ac:dyDescent="0.3">
      <c r="B36" s="10">
        <v>33</v>
      </c>
      <c r="C36" s="16" t="s">
        <v>101</v>
      </c>
      <c r="D36" s="12" t="s">
        <v>102</v>
      </c>
      <c r="E36" s="12" t="s">
        <v>103</v>
      </c>
      <c r="F36" s="13" t="s">
        <v>32</v>
      </c>
      <c r="G36" s="34" t="s">
        <v>100</v>
      </c>
      <c r="H36" s="15">
        <v>55000</v>
      </c>
      <c r="I36" s="15">
        <v>55000</v>
      </c>
    </row>
    <row r="37" spans="2:9" ht="26.25" thickBot="1" x14ac:dyDescent="0.3">
      <c r="B37" s="10">
        <v>34</v>
      </c>
      <c r="C37" s="16" t="s">
        <v>104</v>
      </c>
      <c r="D37" s="12" t="s">
        <v>105</v>
      </c>
      <c r="E37" s="31">
        <v>19500000</v>
      </c>
      <c r="F37" s="13" t="s">
        <v>11</v>
      </c>
      <c r="G37" s="34" t="s">
        <v>106</v>
      </c>
      <c r="H37" s="15">
        <v>360</v>
      </c>
      <c r="I37" s="15">
        <v>360</v>
      </c>
    </row>
    <row r="38" spans="2:9" ht="39" thickBot="1" x14ac:dyDescent="0.3">
      <c r="B38" s="10">
        <v>35</v>
      </c>
      <c r="C38" s="16" t="s">
        <v>107</v>
      </c>
      <c r="D38" s="12" t="s">
        <v>108</v>
      </c>
      <c r="E38" s="22" t="s">
        <v>109</v>
      </c>
      <c r="F38" s="13" t="s">
        <v>32</v>
      </c>
      <c r="G38" s="34" t="s">
        <v>110</v>
      </c>
      <c r="H38" s="15">
        <v>35000</v>
      </c>
      <c r="I38" s="15">
        <f>9033.28</f>
        <v>9033.2800000000007</v>
      </c>
    </row>
    <row r="39" spans="2:9" ht="39" thickBot="1" x14ac:dyDescent="0.3">
      <c r="B39" s="10">
        <v>36</v>
      </c>
      <c r="C39" s="16" t="s">
        <v>111</v>
      </c>
      <c r="D39" s="12" t="s">
        <v>112</v>
      </c>
      <c r="E39" s="31">
        <v>71351910</v>
      </c>
      <c r="F39" s="13" t="s">
        <v>11</v>
      </c>
      <c r="G39" s="34" t="s">
        <v>113</v>
      </c>
      <c r="H39" s="15">
        <v>1250</v>
      </c>
      <c r="I39" s="15">
        <v>1250</v>
      </c>
    </row>
    <row r="40" spans="2:9" ht="15.75" thickBot="1" x14ac:dyDescent="0.3">
      <c r="B40" s="10">
        <v>37</v>
      </c>
      <c r="C40" s="16" t="s">
        <v>114</v>
      </c>
      <c r="D40" s="30" t="s">
        <v>115</v>
      </c>
      <c r="E40" s="31">
        <v>72411000</v>
      </c>
      <c r="F40" s="13" t="s">
        <v>11</v>
      </c>
      <c r="G40" s="34" t="s">
        <v>116</v>
      </c>
      <c r="H40" s="15">
        <v>1000</v>
      </c>
      <c r="I40" s="15">
        <v>1000</v>
      </c>
    </row>
    <row r="41" spans="2:9" ht="15.75" thickBot="1" x14ac:dyDescent="0.3">
      <c r="B41" s="10">
        <v>38</v>
      </c>
      <c r="C41" s="16" t="s">
        <v>117</v>
      </c>
      <c r="D41" s="30" t="s">
        <v>115</v>
      </c>
      <c r="E41" s="31">
        <v>72411000</v>
      </c>
      <c r="F41" s="13" t="s">
        <v>11</v>
      </c>
      <c r="G41" s="34" t="s">
        <v>116</v>
      </c>
      <c r="H41" s="15">
        <v>200</v>
      </c>
      <c r="I41" s="15">
        <v>200</v>
      </c>
    </row>
    <row r="42" spans="2:9" ht="26.25" thickBot="1" x14ac:dyDescent="0.3">
      <c r="B42" s="10">
        <v>39</v>
      </c>
      <c r="C42" s="16" t="s">
        <v>98</v>
      </c>
      <c r="D42" s="12" t="s">
        <v>118</v>
      </c>
      <c r="E42" s="31">
        <v>19500000</v>
      </c>
      <c r="F42" s="13" t="s">
        <v>11</v>
      </c>
      <c r="G42" s="34" t="s">
        <v>119</v>
      </c>
      <c r="H42" s="15">
        <v>84.5</v>
      </c>
      <c r="I42" s="15">
        <v>84.5</v>
      </c>
    </row>
    <row r="43" spans="2:9" ht="15.75" thickBot="1" x14ac:dyDescent="0.3">
      <c r="B43" s="10">
        <v>40</v>
      </c>
      <c r="C43" s="16" t="s">
        <v>98</v>
      </c>
      <c r="D43" s="35" t="s">
        <v>120</v>
      </c>
      <c r="E43" s="36">
        <v>18424000</v>
      </c>
      <c r="F43" s="13" t="s">
        <v>11</v>
      </c>
      <c r="G43" s="34" t="s">
        <v>119</v>
      </c>
      <c r="H43" s="15">
        <v>480</v>
      </c>
      <c r="I43" s="33">
        <v>480</v>
      </c>
    </row>
    <row r="44" spans="2:9" ht="15.75" thickBot="1" x14ac:dyDescent="0.3">
      <c r="B44" s="10">
        <v>41</v>
      </c>
      <c r="C44" s="16" t="s">
        <v>121</v>
      </c>
      <c r="D44" s="35" t="s">
        <v>122</v>
      </c>
      <c r="E44" s="36">
        <v>16810000</v>
      </c>
      <c r="F44" s="13" t="s">
        <v>11</v>
      </c>
      <c r="G44" s="34" t="s">
        <v>119</v>
      </c>
      <c r="H44" s="15">
        <v>60</v>
      </c>
      <c r="I44" s="15">
        <v>60</v>
      </c>
    </row>
    <row r="45" spans="2:9" ht="15.75" thickBot="1" x14ac:dyDescent="0.3">
      <c r="B45" s="10">
        <v>42</v>
      </c>
      <c r="C45" s="16" t="s">
        <v>123</v>
      </c>
      <c r="D45" s="35" t="s">
        <v>124</v>
      </c>
      <c r="E45" s="36">
        <v>16810000</v>
      </c>
      <c r="F45" s="13" t="s">
        <v>11</v>
      </c>
      <c r="G45" s="34" t="s">
        <v>119</v>
      </c>
      <c r="H45" s="15">
        <v>150</v>
      </c>
      <c r="I45" s="15">
        <v>150</v>
      </c>
    </row>
    <row r="46" spans="2:9" ht="15.75" thickBot="1" x14ac:dyDescent="0.3">
      <c r="B46" s="10">
        <v>43</v>
      </c>
      <c r="C46" s="16" t="s">
        <v>125</v>
      </c>
      <c r="D46" s="35" t="s">
        <v>126</v>
      </c>
      <c r="E46" s="36">
        <v>18930000</v>
      </c>
      <c r="F46" s="13" t="s">
        <v>11</v>
      </c>
      <c r="G46" s="34" t="s">
        <v>119</v>
      </c>
      <c r="H46" s="15">
        <v>1020</v>
      </c>
      <c r="I46" s="15">
        <v>1020</v>
      </c>
    </row>
    <row r="47" spans="2:9" ht="15.75" thickBot="1" x14ac:dyDescent="0.3">
      <c r="B47" s="10">
        <v>44</v>
      </c>
      <c r="C47" s="16" t="s">
        <v>127</v>
      </c>
      <c r="D47" s="12" t="s">
        <v>128</v>
      </c>
      <c r="E47" s="36">
        <v>18930000</v>
      </c>
      <c r="F47" s="13" t="s">
        <v>11</v>
      </c>
      <c r="G47" s="34" t="s">
        <v>119</v>
      </c>
      <c r="H47" s="15">
        <v>455</v>
      </c>
      <c r="I47" s="15">
        <v>455</v>
      </c>
    </row>
    <row r="48" spans="2:9" ht="26.25" thickBot="1" x14ac:dyDescent="0.3">
      <c r="B48" s="37">
        <v>45</v>
      </c>
      <c r="C48" s="16" t="s">
        <v>129</v>
      </c>
      <c r="D48" s="12" t="s">
        <v>130</v>
      </c>
      <c r="E48" s="31">
        <v>39500000</v>
      </c>
      <c r="F48" s="13" t="s">
        <v>11</v>
      </c>
      <c r="G48" s="34" t="s">
        <v>131</v>
      </c>
      <c r="H48" s="15">
        <v>550</v>
      </c>
      <c r="I48" s="15">
        <v>550</v>
      </c>
    </row>
    <row r="49" spans="2:9" ht="15.75" thickBot="1" x14ac:dyDescent="0.3">
      <c r="B49" s="37">
        <v>46</v>
      </c>
      <c r="C49" s="16" t="s">
        <v>129</v>
      </c>
      <c r="D49" s="12" t="s">
        <v>132</v>
      </c>
      <c r="E49" s="31">
        <v>16800000</v>
      </c>
      <c r="F49" s="13" t="s">
        <v>11</v>
      </c>
      <c r="G49" s="34" t="s">
        <v>131</v>
      </c>
      <c r="H49" s="15">
        <v>310</v>
      </c>
      <c r="I49" s="15">
        <v>310</v>
      </c>
    </row>
    <row r="50" spans="2:9" ht="26.25" thickBot="1" x14ac:dyDescent="0.3">
      <c r="B50" s="37">
        <v>47</v>
      </c>
      <c r="C50" s="16" t="s">
        <v>133</v>
      </c>
      <c r="D50" s="35" t="s">
        <v>134</v>
      </c>
      <c r="E50" s="31">
        <v>16800000</v>
      </c>
      <c r="F50" s="13" t="s">
        <v>11</v>
      </c>
      <c r="G50" s="34" t="s">
        <v>131</v>
      </c>
      <c r="H50" s="15">
        <v>23</v>
      </c>
      <c r="I50" s="15">
        <v>23</v>
      </c>
    </row>
    <row r="51" spans="2:9" ht="30.75" thickBot="1" x14ac:dyDescent="0.3">
      <c r="B51" s="37">
        <v>48</v>
      </c>
      <c r="C51" s="16" t="s">
        <v>135</v>
      </c>
      <c r="D51" s="30" t="s">
        <v>136</v>
      </c>
      <c r="E51" s="31">
        <v>44100000</v>
      </c>
      <c r="F51" s="13" t="s">
        <v>11</v>
      </c>
      <c r="G51" s="34" t="s">
        <v>131</v>
      </c>
      <c r="H51" s="15">
        <v>235</v>
      </c>
      <c r="I51" s="33">
        <v>235</v>
      </c>
    </row>
    <row r="52" spans="2:9" ht="15.75" thickBot="1" x14ac:dyDescent="0.3">
      <c r="B52" s="37">
        <v>49</v>
      </c>
      <c r="C52" s="16" t="s">
        <v>137</v>
      </c>
      <c r="D52" s="30" t="s">
        <v>138</v>
      </c>
      <c r="E52" s="31">
        <v>44100000</v>
      </c>
      <c r="F52" s="13" t="s">
        <v>11</v>
      </c>
      <c r="G52" s="34" t="s">
        <v>131</v>
      </c>
      <c r="H52" s="15">
        <v>270.89999999999998</v>
      </c>
      <c r="I52" s="15">
        <v>270.89999999999998</v>
      </c>
    </row>
    <row r="53" spans="2:9" ht="30.75" thickBot="1" x14ac:dyDescent="0.3">
      <c r="B53" s="37">
        <v>50</v>
      </c>
      <c r="C53" s="16" t="s">
        <v>139</v>
      </c>
      <c r="D53" s="30" t="s">
        <v>140</v>
      </c>
      <c r="E53" s="31">
        <v>44100000</v>
      </c>
      <c r="F53" s="13" t="s">
        <v>11</v>
      </c>
      <c r="G53" s="34" t="s">
        <v>131</v>
      </c>
      <c r="H53" s="15">
        <v>864</v>
      </c>
      <c r="I53" s="33">
        <v>864</v>
      </c>
    </row>
    <row r="54" spans="2:9" ht="15.75" thickBot="1" x14ac:dyDescent="0.3">
      <c r="B54" s="37">
        <v>51</v>
      </c>
      <c r="C54" s="16" t="s">
        <v>141</v>
      </c>
      <c r="D54" s="12" t="s">
        <v>115</v>
      </c>
      <c r="E54" s="36">
        <v>72411000</v>
      </c>
      <c r="F54" s="13" t="s">
        <v>11</v>
      </c>
      <c r="G54" s="34" t="s">
        <v>131</v>
      </c>
      <c r="H54" s="15">
        <v>16100</v>
      </c>
      <c r="I54" s="15">
        <f>2300+2300+2300</f>
        <v>6900</v>
      </c>
    </row>
    <row r="55" spans="2:9" ht="15.75" thickBot="1" x14ac:dyDescent="0.3">
      <c r="B55" s="37">
        <v>52</v>
      </c>
      <c r="C55" s="16" t="s">
        <v>142</v>
      </c>
      <c r="D55" s="12" t="s">
        <v>143</v>
      </c>
      <c r="E55" s="36">
        <v>63110000</v>
      </c>
      <c r="F55" s="13" t="s">
        <v>32</v>
      </c>
      <c r="G55" s="34" t="s">
        <v>144</v>
      </c>
      <c r="H55" s="15">
        <v>1198</v>
      </c>
      <c r="I55" s="15">
        <v>1198</v>
      </c>
    </row>
    <row r="56" spans="2:9" ht="15.75" thickBot="1" x14ac:dyDescent="0.3">
      <c r="B56" s="37">
        <v>53</v>
      </c>
      <c r="C56" s="16" t="s">
        <v>145</v>
      </c>
      <c r="D56" s="35" t="s">
        <v>146</v>
      </c>
      <c r="E56" s="38" t="s">
        <v>147</v>
      </c>
      <c r="F56" s="13" t="s">
        <v>148</v>
      </c>
      <c r="G56" s="34" t="s">
        <v>149</v>
      </c>
      <c r="H56" s="15">
        <v>2700</v>
      </c>
      <c r="I56" s="15">
        <v>2700</v>
      </c>
    </row>
    <row r="57" spans="2:9" ht="15.75" thickBot="1" x14ac:dyDescent="0.3">
      <c r="B57" s="37">
        <v>54</v>
      </c>
      <c r="C57" s="16" t="s">
        <v>150</v>
      </c>
      <c r="D57" s="35" t="s">
        <v>151</v>
      </c>
      <c r="E57" s="39" t="s">
        <v>152</v>
      </c>
      <c r="F57" s="13" t="s">
        <v>11</v>
      </c>
      <c r="G57" s="34" t="s">
        <v>153</v>
      </c>
      <c r="H57" s="15">
        <v>31.2</v>
      </c>
      <c r="I57" s="15">
        <v>31.2</v>
      </c>
    </row>
    <row r="58" spans="2:9" ht="15.75" thickBot="1" x14ac:dyDescent="0.3">
      <c r="B58" s="37">
        <v>55</v>
      </c>
      <c r="C58" s="16" t="s">
        <v>154</v>
      </c>
      <c r="D58" s="35" t="s">
        <v>155</v>
      </c>
      <c r="E58" s="22" t="s">
        <v>156</v>
      </c>
      <c r="F58" s="13" t="s">
        <v>11</v>
      </c>
      <c r="G58" s="32" t="s">
        <v>153</v>
      </c>
      <c r="H58" s="15">
        <v>1917.96</v>
      </c>
      <c r="I58" s="15">
        <v>1917.96</v>
      </c>
    </row>
    <row r="59" spans="2:9" ht="15.75" thickBot="1" x14ac:dyDescent="0.3">
      <c r="B59" s="37">
        <v>56</v>
      </c>
      <c r="C59" s="16" t="s">
        <v>157</v>
      </c>
      <c r="D59" s="35" t="s">
        <v>158</v>
      </c>
      <c r="E59" s="36">
        <v>90900000</v>
      </c>
      <c r="F59" s="13" t="s">
        <v>32</v>
      </c>
      <c r="G59" s="32" t="s">
        <v>159</v>
      </c>
      <c r="H59" s="15">
        <v>23112</v>
      </c>
      <c r="I59" s="15">
        <f>12069.6</f>
        <v>12069.6</v>
      </c>
    </row>
    <row r="60" spans="2:9" ht="15.75" thickBot="1" x14ac:dyDescent="0.3">
      <c r="B60" s="37">
        <v>57</v>
      </c>
      <c r="C60" s="16" t="s">
        <v>160</v>
      </c>
      <c r="D60" s="35" t="s">
        <v>151</v>
      </c>
      <c r="E60" s="22" t="s">
        <v>152</v>
      </c>
      <c r="F60" s="13" t="s">
        <v>11</v>
      </c>
      <c r="G60" s="32" t="s">
        <v>159</v>
      </c>
      <c r="H60" s="15">
        <v>17</v>
      </c>
      <c r="I60" s="15">
        <v>17</v>
      </c>
    </row>
    <row r="61" spans="2:9" ht="15.75" thickBot="1" x14ac:dyDescent="0.3">
      <c r="B61" s="37">
        <v>58</v>
      </c>
      <c r="C61" s="16" t="s">
        <v>125</v>
      </c>
      <c r="D61" s="40" t="s">
        <v>161</v>
      </c>
      <c r="E61" s="13">
        <v>39541100</v>
      </c>
      <c r="F61" s="13" t="s">
        <v>11</v>
      </c>
      <c r="G61" s="32" t="s">
        <v>159</v>
      </c>
      <c r="H61" s="15">
        <v>140</v>
      </c>
      <c r="I61" s="15">
        <v>140</v>
      </c>
    </row>
    <row r="62" spans="2:9" ht="15.75" thickBot="1" x14ac:dyDescent="0.3">
      <c r="B62" s="37">
        <v>59</v>
      </c>
      <c r="C62" s="16" t="s">
        <v>162</v>
      </c>
      <c r="D62" s="40" t="s">
        <v>163</v>
      </c>
      <c r="E62" s="13">
        <v>45300000</v>
      </c>
      <c r="F62" s="13" t="s">
        <v>11</v>
      </c>
      <c r="G62" s="19" t="s">
        <v>164</v>
      </c>
      <c r="H62" s="15">
        <v>5798.25</v>
      </c>
      <c r="I62" s="15">
        <v>4301.62</v>
      </c>
    </row>
    <row r="63" spans="2:9" ht="26.25" thickBot="1" x14ac:dyDescent="0.3">
      <c r="B63" s="37">
        <v>60</v>
      </c>
      <c r="C63" s="41" t="s">
        <v>165</v>
      </c>
      <c r="D63" s="40" t="s">
        <v>166</v>
      </c>
      <c r="E63" s="13">
        <v>18400000</v>
      </c>
      <c r="F63" s="13" t="s">
        <v>11</v>
      </c>
      <c r="G63" s="19" t="s">
        <v>167</v>
      </c>
      <c r="H63" s="15">
        <v>1623.5</v>
      </c>
      <c r="I63" s="15">
        <v>1623.5</v>
      </c>
    </row>
    <row r="64" spans="2:9" ht="15.75" thickBot="1" x14ac:dyDescent="0.3">
      <c r="B64" s="37">
        <v>61</v>
      </c>
      <c r="C64" s="41" t="s">
        <v>168</v>
      </c>
      <c r="D64" s="41" t="s">
        <v>169</v>
      </c>
      <c r="E64" s="13">
        <v>55300000</v>
      </c>
      <c r="F64" s="13" t="s">
        <v>11</v>
      </c>
      <c r="G64" s="19" t="s">
        <v>170</v>
      </c>
      <c r="H64" s="15">
        <v>550</v>
      </c>
      <c r="I64" s="15">
        <v>550</v>
      </c>
    </row>
    <row r="65" spans="2:9" ht="26.25" thickBot="1" x14ac:dyDescent="0.3">
      <c r="B65" s="37">
        <v>62</v>
      </c>
      <c r="C65" s="40" t="s">
        <v>171</v>
      </c>
      <c r="D65" s="40" t="s">
        <v>172</v>
      </c>
      <c r="E65" s="22" t="s">
        <v>152</v>
      </c>
      <c r="F65" s="13" t="s">
        <v>11</v>
      </c>
      <c r="G65" s="19" t="s">
        <v>170</v>
      </c>
      <c r="H65" s="15">
        <v>200</v>
      </c>
      <c r="I65" s="15">
        <v>200</v>
      </c>
    </row>
    <row r="66" spans="2:9" ht="26.25" thickBot="1" x14ac:dyDescent="0.3">
      <c r="B66" s="37">
        <v>63</v>
      </c>
      <c r="C66" s="41" t="s">
        <v>173</v>
      </c>
      <c r="D66" s="40" t="s">
        <v>174</v>
      </c>
      <c r="E66" s="13">
        <v>63110000</v>
      </c>
      <c r="F66" s="13" t="s">
        <v>32</v>
      </c>
      <c r="G66" s="19" t="s">
        <v>175</v>
      </c>
      <c r="H66" s="15">
        <v>3900</v>
      </c>
      <c r="I66" s="15">
        <v>3900</v>
      </c>
    </row>
    <row r="67" spans="2:9" ht="39" thickBot="1" x14ac:dyDescent="0.3">
      <c r="B67" s="37">
        <v>64</v>
      </c>
      <c r="C67" s="40" t="s">
        <v>176</v>
      </c>
      <c r="D67" s="40" t="s">
        <v>177</v>
      </c>
      <c r="E67" s="25">
        <v>71200000</v>
      </c>
      <c r="F67" s="25" t="s">
        <v>178</v>
      </c>
      <c r="G67" s="42" t="s">
        <v>179</v>
      </c>
      <c r="H67" s="43">
        <v>12000</v>
      </c>
      <c r="I67" s="43">
        <v>12000</v>
      </c>
    </row>
    <row r="68" spans="2:9" ht="15.75" thickBot="1" x14ac:dyDescent="0.3">
      <c r="B68" s="37">
        <v>65</v>
      </c>
      <c r="C68" s="40" t="s">
        <v>180</v>
      </c>
      <c r="D68" s="40" t="s">
        <v>181</v>
      </c>
      <c r="E68" s="25">
        <v>35821000</v>
      </c>
      <c r="F68" s="25" t="s">
        <v>11</v>
      </c>
      <c r="G68" s="42" t="s">
        <v>182</v>
      </c>
      <c r="H68" s="43">
        <v>4987</v>
      </c>
      <c r="I68" s="43">
        <v>4987</v>
      </c>
    </row>
    <row r="69" spans="2:9" ht="15.75" thickBot="1" x14ac:dyDescent="0.3">
      <c r="B69" s="37">
        <v>66</v>
      </c>
      <c r="C69" s="40" t="s">
        <v>183</v>
      </c>
      <c r="D69" s="40" t="s">
        <v>184</v>
      </c>
      <c r="E69" s="40">
        <v>30213300</v>
      </c>
      <c r="F69" s="25" t="s">
        <v>51</v>
      </c>
      <c r="G69" s="42" t="s">
        <v>185</v>
      </c>
      <c r="H69" s="43">
        <v>11665.35</v>
      </c>
      <c r="I69" s="43">
        <v>11665.35</v>
      </c>
    </row>
    <row r="70" spans="2:9" ht="26.25" thickBot="1" x14ac:dyDescent="0.3">
      <c r="B70" s="37">
        <v>67</v>
      </c>
      <c r="C70" s="40" t="s">
        <v>186</v>
      </c>
      <c r="D70" s="40" t="s">
        <v>187</v>
      </c>
      <c r="E70" s="25">
        <v>79713000</v>
      </c>
      <c r="F70" s="25" t="s">
        <v>11</v>
      </c>
      <c r="G70" s="42" t="s">
        <v>188</v>
      </c>
      <c r="H70" s="43">
        <v>52951.61</v>
      </c>
      <c r="I70" s="43">
        <f>6051.61+6700+6700+6700</f>
        <v>26151.61</v>
      </c>
    </row>
    <row r="71" spans="2:9" ht="26.25" thickBot="1" x14ac:dyDescent="0.3">
      <c r="B71" s="44">
        <v>68</v>
      </c>
      <c r="C71" s="40" t="s">
        <v>189</v>
      </c>
      <c r="D71" s="40" t="s">
        <v>166</v>
      </c>
      <c r="E71" s="25">
        <v>18400000</v>
      </c>
      <c r="F71" s="25" t="s">
        <v>11</v>
      </c>
      <c r="G71" s="42" t="s">
        <v>188</v>
      </c>
      <c r="H71" s="43">
        <v>82</v>
      </c>
      <c r="I71" s="43">
        <v>82</v>
      </c>
    </row>
    <row r="72" spans="2:9" ht="26.25" thickBot="1" x14ac:dyDescent="0.3">
      <c r="B72" s="37">
        <v>69</v>
      </c>
      <c r="C72" s="40" t="s">
        <v>190</v>
      </c>
      <c r="D72" s="40" t="s">
        <v>166</v>
      </c>
      <c r="E72" s="25">
        <v>18400000</v>
      </c>
      <c r="F72" s="25" t="s">
        <v>11</v>
      </c>
      <c r="G72" s="42" t="s">
        <v>191</v>
      </c>
      <c r="H72" s="43">
        <v>457.25</v>
      </c>
      <c r="I72" s="43">
        <v>457.25</v>
      </c>
    </row>
    <row r="73" spans="2:9" ht="15.75" thickBot="1" x14ac:dyDescent="0.3">
      <c r="B73" s="37">
        <v>70</v>
      </c>
      <c r="C73" s="40" t="s">
        <v>190</v>
      </c>
      <c r="D73" s="40" t="s">
        <v>192</v>
      </c>
      <c r="E73" s="25">
        <v>44500000</v>
      </c>
      <c r="F73" s="25" t="s">
        <v>11</v>
      </c>
      <c r="G73" s="42" t="s">
        <v>191</v>
      </c>
      <c r="H73" s="43">
        <v>945.69</v>
      </c>
      <c r="I73" s="43">
        <v>945.69</v>
      </c>
    </row>
    <row r="74" spans="2:9" ht="26.25" thickBot="1" x14ac:dyDescent="0.3">
      <c r="B74" s="37">
        <v>71</v>
      </c>
      <c r="C74" s="40" t="s">
        <v>193</v>
      </c>
      <c r="D74" s="40" t="s">
        <v>194</v>
      </c>
      <c r="E74" s="25" t="s">
        <v>195</v>
      </c>
      <c r="F74" s="25" t="s">
        <v>32</v>
      </c>
      <c r="G74" s="42" t="s">
        <v>196</v>
      </c>
      <c r="H74" s="43">
        <v>38637</v>
      </c>
      <c r="I74" s="43">
        <v>33215</v>
      </c>
    </row>
    <row r="75" spans="2:9" ht="15.75" thickBot="1" x14ac:dyDescent="0.3">
      <c r="B75" s="37">
        <v>72</v>
      </c>
      <c r="C75" s="40" t="s">
        <v>193</v>
      </c>
      <c r="D75" s="40" t="s">
        <v>197</v>
      </c>
      <c r="E75" s="25">
        <v>24453000</v>
      </c>
      <c r="F75" s="25" t="s">
        <v>32</v>
      </c>
      <c r="G75" s="42" t="s">
        <v>196</v>
      </c>
      <c r="H75" s="43">
        <v>13820</v>
      </c>
      <c r="I75" s="43">
        <v>9040</v>
      </c>
    </row>
    <row r="76" spans="2:9" ht="15.75" thickBot="1" x14ac:dyDescent="0.3">
      <c r="B76" s="37">
        <v>73</v>
      </c>
      <c r="C76" s="40" t="s">
        <v>198</v>
      </c>
      <c r="D76" s="40" t="s">
        <v>199</v>
      </c>
      <c r="E76" s="25">
        <v>72700000</v>
      </c>
      <c r="F76" s="25" t="s">
        <v>11</v>
      </c>
      <c r="G76" s="42" t="s">
        <v>196</v>
      </c>
      <c r="H76" s="43">
        <v>3500</v>
      </c>
      <c r="I76" s="43">
        <v>3500</v>
      </c>
    </row>
    <row r="77" spans="2:9" ht="26.25" thickBot="1" x14ac:dyDescent="0.3">
      <c r="B77" s="37">
        <v>74</v>
      </c>
      <c r="C77" s="40" t="s">
        <v>200</v>
      </c>
      <c r="D77" s="40" t="s">
        <v>201</v>
      </c>
      <c r="E77" s="25">
        <v>71631200</v>
      </c>
      <c r="F77" s="25" t="s">
        <v>11</v>
      </c>
      <c r="G77" s="42" t="s">
        <v>196</v>
      </c>
      <c r="H77" s="43">
        <v>67</v>
      </c>
      <c r="I77" s="43">
        <v>67</v>
      </c>
    </row>
    <row r="78" spans="2:9" ht="15.75" thickBot="1" x14ac:dyDescent="0.3">
      <c r="B78" s="37">
        <v>75</v>
      </c>
      <c r="C78" s="40" t="s">
        <v>202</v>
      </c>
      <c r="D78" s="40" t="s">
        <v>203</v>
      </c>
      <c r="E78" s="12">
        <v>79952000</v>
      </c>
      <c r="F78" s="25" t="s">
        <v>11</v>
      </c>
      <c r="G78" s="42" t="s">
        <v>204</v>
      </c>
      <c r="H78" s="43">
        <v>469.74</v>
      </c>
      <c r="I78" s="43">
        <v>467.74</v>
      </c>
    </row>
    <row r="79" spans="2:9" ht="26.25" thickBot="1" x14ac:dyDescent="0.3">
      <c r="B79" s="37">
        <v>76</v>
      </c>
      <c r="C79" s="40" t="s">
        <v>205</v>
      </c>
      <c r="D79" s="40" t="s">
        <v>206</v>
      </c>
      <c r="E79" s="25">
        <v>44523000</v>
      </c>
      <c r="F79" s="25" t="s">
        <v>11</v>
      </c>
      <c r="G79" s="42" t="s">
        <v>207</v>
      </c>
      <c r="H79" s="43">
        <v>1365</v>
      </c>
      <c r="I79" s="43">
        <v>1365</v>
      </c>
    </row>
    <row r="80" spans="2:9" ht="15.75" thickBot="1" x14ac:dyDescent="0.3">
      <c r="B80" s="37">
        <v>77</v>
      </c>
      <c r="C80" s="40" t="s">
        <v>208</v>
      </c>
      <c r="D80" s="40" t="s">
        <v>209</v>
      </c>
      <c r="E80" s="13">
        <v>31400000</v>
      </c>
      <c r="F80" s="25" t="s">
        <v>11</v>
      </c>
      <c r="G80" s="42" t="s">
        <v>207</v>
      </c>
      <c r="H80" s="15">
        <v>480</v>
      </c>
      <c r="I80" s="15">
        <v>480</v>
      </c>
    </row>
    <row r="81" spans="2:9" ht="15.75" thickBot="1" x14ac:dyDescent="0.3">
      <c r="B81" s="37">
        <v>78</v>
      </c>
      <c r="C81" s="40" t="s">
        <v>210</v>
      </c>
      <c r="D81" s="40" t="s">
        <v>211</v>
      </c>
      <c r="E81" s="13">
        <v>30197630</v>
      </c>
      <c r="F81" s="13" t="s">
        <v>212</v>
      </c>
      <c r="G81" s="42" t="s">
        <v>207</v>
      </c>
      <c r="H81" s="15">
        <v>1912.5</v>
      </c>
      <c r="I81" s="15">
        <v>1912.5</v>
      </c>
    </row>
    <row r="82" spans="2:9" ht="39" thickBot="1" x14ac:dyDescent="0.3">
      <c r="B82" s="37">
        <v>79</v>
      </c>
      <c r="C82" s="41" t="s">
        <v>213</v>
      </c>
      <c r="D82" s="40" t="s">
        <v>214</v>
      </c>
      <c r="E82" s="13">
        <v>79800000</v>
      </c>
      <c r="F82" s="13" t="s">
        <v>32</v>
      </c>
      <c r="G82" s="42" t="s">
        <v>207</v>
      </c>
      <c r="H82" s="15">
        <v>47000</v>
      </c>
      <c r="I82" s="15">
        <v>29105</v>
      </c>
    </row>
    <row r="83" spans="2:9" ht="26.25" thickBot="1" x14ac:dyDescent="0.3">
      <c r="B83" s="37">
        <v>80</v>
      </c>
      <c r="C83" s="41" t="s">
        <v>215</v>
      </c>
      <c r="D83" s="40" t="s">
        <v>216</v>
      </c>
      <c r="E83" s="13">
        <v>15800000</v>
      </c>
      <c r="F83" s="13" t="s">
        <v>11</v>
      </c>
      <c r="G83" s="42" t="s">
        <v>207</v>
      </c>
      <c r="H83" s="15">
        <v>189</v>
      </c>
      <c r="I83" s="15">
        <v>189</v>
      </c>
    </row>
    <row r="84" spans="2:9" ht="26.25" thickBot="1" x14ac:dyDescent="0.3">
      <c r="B84" s="37">
        <v>81</v>
      </c>
      <c r="C84" s="41" t="s">
        <v>215</v>
      </c>
      <c r="D84" s="40" t="s">
        <v>217</v>
      </c>
      <c r="E84" s="13">
        <v>15900000</v>
      </c>
      <c r="F84" s="13" t="s">
        <v>11</v>
      </c>
      <c r="G84" s="42" t="s">
        <v>207</v>
      </c>
      <c r="H84" s="15">
        <v>235</v>
      </c>
      <c r="I84" s="15">
        <v>235</v>
      </c>
    </row>
    <row r="85" spans="2:9" ht="15.75" thickBot="1" x14ac:dyDescent="0.3">
      <c r="B85" s="37">
        <v>82</v>
      </c>
      <c r="C85" s="41" t="s">
        <v>215</v>
      </c>
      <c r="D85" s="40" t="s">
        <v>218</v>
      </c>
      <c r="E85" s="13">
        <v>39200000</v>
      </c>
      <c r="F85" s="13" t="s">
        <v>11</v>
      </c>
      <c r="G85" s="42" t="s">
        <v>207</v>
      </c>
      <c r="H85" s="15">
        <v>34.520000000000003</v>
      </c>
      <c r="I85" s="15">
        <v>34.520000000000003</v>
      </c>
    </row>
    <row r="86" spans="2:9" ht="15.75" thickBot="1" x14ac:dyDescent="0.3">
      <c r="B86" s="37">
        <v>83</v>
      </c>
      <c r="C86" s="41" t="s">
        <v>219</v>
      </c>
      <c r="D86" s="40" t="s">
        <v>220</v>
      </c>
      <c r="E86" s="13">
        <v>30213300</v>
      </c>
      <c r="F86" s="13" t="s">
        <v>212</v>
      </c>
      <c r="G86" s="19" t="s">
        <v>221</v>
      </c>
      <c r="H86" s="15">
        <v>3888.45</v>
      </c>
      <c r="I86" s="15">
        <v>3888.45</v>
      </c>
    </row>
    <row r="87" spans="2:9" ht="39" thickBot="1" x14ac:dyDescent="0.3">
      <c r="B87" s="37">
        <v>84</v>
      </c>
      <c r="C87" s="41" t="s">
        <v>222</v>
      </c>
      <c r="D87" s="40" t="s">
        <v>223</v>
      </c>
      <c r="E87" s="13">
        <v>71200000</v>
      </c>
      <c r="F87" s="13" t="s">
        <v>178</v>
      </c>
      <c r="G87" s="19" t="s">
        <v>221</v>
      </c>
      <c r="H87" s="15">
        <v>44000</v>
      </c>
      <c r="I87" s="15">
        <v>44000</v>
      </c>
    </row>
    <row r="88" spans="2:9" ht="15.75" thickBot="1" x14ac:dyDescent="0.3">
      <c r="B88" s="37">
        <v>85</v>
      </c>
      <c r="C88" s="40" t="s">
        <v>224</v>
      </c>
      <c r="D88" s="41" t="s">
        <v>225</v>
      </c>
      <c r="E88" s="22" t="s">
        <v>152</v>
      </c>
      <c r="F88" s="13" t="s">
        <v>11</v>
      </c>
      <c r="G88" s="19" t="s">
        <v>226</v>
      </c>
      <c r="H88" s="15">
        <v>200.02</v>
      </c>
      <c r="I88" s="15">
        <v>200.02</v>
      </c>
    </row>
    <row r="89" spans="2:9" ht="15.75" thickBot="1" x14ac:dyDescent="0.3">
      <c r="B89" s="37">
        <v>86</v>
      </c>
      <c r="C89" s="41" t="s">
        <v>227</v>
      </c>
      <c r="D89" s="41" t="s">
        <v>225</v>
      </c>
      <c r="E89" s="22" t="s">
        <v>152</v>
      </c>
      <c r="F89" s="13" t="s">
        <v>11</v>
      </c>
      <c r="G89" s="19" t="s">
        <v>226</v>
      </c>
      <c r="H89" s="15">
        <v>51</v>
      </c>
      <c r="I89" s="15">
        <v>51</v>
      </c>
    </row>
    <row r="90" spans="2:9" ht="26.25" thickBot="1" x14ac:dyDescent="0.3">
      <c r="B90" s="37" t="s">
        <v>228</v>
      </c>
      <c r="C90" s="40" t="s">
        <v>229</v>
      </c>
      <c r="D90" s="40" t="s">
        <v>230</v>
      </c>
      <c r="E90" s="22" t="s">
        <v>231</v>
      </c>
      <c r="F90" s="25" t="s">
        <v>232</v>
      </c>
      <c r="G90" s="19" t="s">
        <v>233</v>
      </c>
      <c r="H90" s="15">
        <v>115210</v>
      </c>
      <c r="I90" s="15">
        <f>92168+19937.6+3104.4</f>
        <v>115210</v>
      </c>
    </row>
    <row r="91" spans="2:9" ht="15.75" thickBot="1" x14ac:dyDescent="0.3">
      <c r="B91" s="37">
        <v>87</v>
      </c>
      <c r="C91" s="40" t="s">
        <v>123</v>
      </c>
      <c r="D91" s="40" t="s">
        <v>122</v>
      </c>
      <c r="E91" s="13">
        <v>16810000</v>
      </c>
      <c r="F91" s="13" t="s">
        <v>11</v>
      </c>
      <c r="G91" s="19" t="s">
        <v>234</v>
      </c>
      <c r="H91" s="15">
        <v>200</v>
      </c>
      <c r="I91" s="15">
        <v>200</v>
      </c>
    </row>
    <row r="92" spans="2:9" ht="15.75" thickBot="1" x14ac:dyDescent="0.3">
      <c r="B92" s="37">
        <v>88</v>
      </c>
      <c r="C92" s="41" t="s">
        <v>235</v>
      </c>
      <c r="D92" s="41" t="s">
        <v>236</v>
      </c>
      <c r="E92" s="13">
        <v>24400000</v>
      </c>
      <c r="F92" s="13" t="s">
        <v>32</v>
      </c>
      <c r="G92" s="19" t="s">
        <v>237</v>
      </c>
      <c r="H92" s="15">
        <v>2000</v>
      </c>
      <c r="I92" s="15">
        <v>2000</v>
      </c>
    </row>
    <row r="93" spans="2:9" ht="15.75" thickBot="1" x14ac:dyDescent="0.3">
      <c r="B93" s="37">
        <v>89</v>
      </c>
      <c r="C93" s="41" t="s">
        <v>205</v>
      </c>
      <c r="D93" s="41" t="s">
        <v>238</v>
      </c>
      <c r="E93" s="13">
        <v>44500000</v>
      </c>
      <c r="F93" s="13" t="s">
        <v>11</v>
      </c>
      <c r="G93" s="19" t="s">
        <v>237</v>
      </c>
      <c r="H93" s="15">
        <v>1584.61</v>
      </c>
      <c r="I93" s="15">
        <v>1584.61</v>
      </c>
    </row>
    <row r="94" spans="2:9" ht="26.25" thickBot="1" x14ac:dyDescent="0.3">
      <c r="B94" s="37">
        <v>90</v>
      </c>
      <c r="C94" s="41" t="s">
        <v>239</v>
      </c>
      <c r="D94" s="40" t="s">
        <v>240</v>
      </c>
      <c r="E94" s="13">
        <v>79212000</v>
      </c>
      <c r="F94" s="13" t="s">
        <v>11</v>
      </c>
      <c r="G94" s="19" t="s">
        <v>237</v>
      </c>
      <c r="H94" s="15">
        <v>200</v>
      </c>
      <c r="I94" s="15">
        <v>200</v>
      </c>
    </row>
    <row r="95" spans="2:9" ht="15.75" thickBot="1" x14ac:dyDescent="0.3">
      <c r="B95" s="37">
        <v>91</v>
      </c>
      <c r="C95" s="41" t="s">
        <v>241</v>
      </c>
      <c r="D95" s="41" t="s">
        <v>242</v>
      </c>
      <c r="E95" s="13">
        <v>44800000</v>
      </c>
      <c r="F95" s="13" t="s">
        <v>11</v>
      </c>
      <c r="G95" s="19" t="s">
        <v>243</v>
      </c>
      <c r="H95" s="15">
        <v>289</v>
      </c>
      <c r="I95" s="15">
        <v>289</v>
      </c>
    </row>
    <row r="96" spans="2:9" ht="15.75" thickBot="1" x14ac:dyDescent="0.3">
      <c r="B96" s="37">
        <v>92</v>
      </c>
      <c r="C96" s="41" t="s">
        <v>241</v>
      </c>
      <c r="D96" s="41" t="s">
        <v>244</v>
      </c>
      <c r="E96" s="13">
        <v>44500000</v>
      </c>
      <c r="F96" s="13" t="s">
        <v>11</v>
      </c>
      <c r="G96" s="19" t="s">
        <v>243</v>
      </c>
      <c r="H96" s="15">
        <v>16.5</v>
      </c>
      <c r="I96" s="15">
        <v>16.5</v>
      </c>
    </row>
    <row r="97" spans="2:9" ht="15.75" thickBot="1" x14ac:dyDescent="0.3">
      <c r="B97" s="37">
        <v>93</v>
      </c>
      <c r="C97" s="41" t="s">
        <v>241</v>
      </c>
      <c r="D97" s="41" t="s">
        <v>242</v>
      </c>
      <c r="E97" s="13">
        <v>44800000</v>
      </c>
      <c r="F97" s="13" t="s">
        <v>11</v>
      </c>
      <c r="G97" s="19" t="s">
        <v>245</v>
      </c>
      <c r="H97" s="15">
        <v>256.2</v>
      </c>
      <c r="I97" s="15">
        <v>256.2</v>
      </c>
    </row>
    <row r="98" spans="2:9" ht="15.75" thickBot="1" x14ac:dyDescent="0.3">
      <c r="B98" s="37">
        <v>94</v>
      </c>
      <c r="C98" s="41" t="s">
        <v>241</v>
      </c>
      <c r="D98" s="41" t="s">
        <v>246</v>
      </c>
      <c r="E98" s="13">
        <v>31711140</v>
      </c>
      <c r="F98" s="13" t="s">
        <v>11</v>
      </c>
      <c r="G98" s="19" t="s">
        <v>247</v>
      </c>
      <c r="H98" s="15">
        <v>79.75</v>
      </c>
      <c r="I98" s="15">
        <v>79.75</v>
      </c>
    </row>
    <row r="99" spans="2:9" ht="26.25" thickBot="1" x14ac:dyDescent="0.3">
      <c r="B99" s="37">
        <v>95</v>
      </c>
      <c r="C99" s="40" t="s">
        <v>248</v>
      </c>
      <c r="D99" s="40" t="s">
        <v>249</v>
      </c>
      <c r="E99" s="13">
        <v>71351730</v>
      </c>
      <c r="F99" s="13" t="s">
        <v>11</v>
      </c>
      <c r="G99" s="19" t="s">
        <v>250</v>
      </c>
      <c r="H99" s="15">
        <v>750</v>
      </c>
      <c r="I99" s="15">
        <v>750</v>
      </c>
    </row>
    <row r="100" spans="2:9" ht="15.75" thickBot="1" x14ac:dyDescent="0.3">
      <c r="B100" s="37">
        <v>96</v>
      </c>
      <c r="C100" s="40" t="s">
        <v>251</v>
      </c>
      <c r="D100" s="41" t="s">
        <v>252</v>
      </c>
      <c r="E100" s="13">
        <v>44423460</v>
      </c>
      <c r="F100" s="13" t="s">
        <v>11</v>
      </c>
      <c r="G100" s="19" t="s">
        <v>247</v>
      </c>
      <c r="H100" s="15">
        <v>4000.8</v>
      </c>
      <c r="I100" s="15">
        <f>2396.2+233.8</f>
        <v>2630</v>
      </c>
    </row>
    <row r="101" spans="2:9" ht="26.25" thickBot="1" x14ac:dyDescent="0.3">
      <c r="B101" s="37">
        <v>97</v>
      </c>
      <c r="C101" s="40" t="s">
        <v>253</v>
      </c>
      <c r="D101" s="40" t="s">
        <v>254</v>
      </c>
      <c r="E101" s="13">
        <v>44500000</v>
      </c>
      <c r="F101" s="13" t="s">
        <v>11</v>
      </c>
      <c r="G101" s="19" t="s">
        <v>247</v>
      </c>
      <c r="H101" s="15">
        <v>60.8</v>
      </c>
      <c r="I101" s="15">
        <v>60.8</v>
      </c>
    </row>
    <row r="102" spans="2:9" ht="15.75" thickBot="1" x14ac:dyDescent="0.3">
      <c r="B102" s="37">
        <v>98</v>
      </c>
      <c r="C102" s="40" t="s">
        <v>255</v>
      </c>
      <c r="D102" s="40" t="s">
        <v>209</v>
      </c>
      <c r="E102" s="13">
        <v>31400000</v>
      </c>
      <c r="F102" s="13" t="s">
        <v>11</v>
      </c>
      <c r="G102" s="19" t="s">
        <v>247</v>
      </c>
      <c r="H102" s="15">
        <v>175</v>
      </c>
      <c r="I102" s="15">
        <v>175</v>
      </c>
    </row>
    <row r="103" spans="2:9" ht="15.75" thickBot="1" x14ac:dyDescent="0.3">
      <c r="B103" s="37">
        <v>99</v>
      </c>
      <c r="C103" s="41" t="s">
        <v>256</v>
      </c>
      <c r="D103" s="41" t="s">
        <v>257</v>
      </c>
      <c r="E103" s="13">
        <v>55300000</v>
      </c>
      <c r="F103" s="13" t="s">
        <v>11</v>
      </c>
      <c r="G103" s="19" t="s">
        <v>258</v>
      </c>
      <c r="H103" s="15">
        <v>2476.8000000000002</v>
      </c>
      <c r="I103" s="15">
        <v>2476.8000000000002</v>
      </c>
    </row>
    <row r="104" spans="2:9" ht="15.75" thickBot="1" x14ac:dyDescent="0.3">
      <c r="B104" s="37">
        <v>100</v>
      </c>
      <c r="C104" s="41" t="s">
        <v>259</v>
      </c>
      <c r="D104" s="40" t="s">
        <v>260</v>
      </c>
      <c r="E104" s="13">
        <v>24400000</v>
      </c>
      <c r="F104" s="13" t="s">
        <v>32</v>
      </c>
      <c r="G104" s="19" t="s">
        <v>261</v>
      </c>
      <c r="H104" s="15">
        <v>12348</v>
      </c>
      <c r="I104" s="15">
        <v>12348</v>
      </c>
    </row>
    <row r="105" spans="2:9" ht="15.75" thickBot="1" x14ac:dyDescent="0.3">
      <c r="B105" s="37">
        <v>101</v>
      </c>
      <c r="C105" s="41" t="s">
        <v>262</v>
      </c>
      <c r="D105" s="41" t="s">
        <v>263</v>
      </c>
      <c r="E105" s="13">
        <v>16810000</v>
      </c>
      <c r="F105" s="13" t="s">
        <v>11</v>
      </c>
      <c r="G105" s="19" t="s">
        <v>261</v>
      </c>
      <c r="H105" s="15">
        <v>85</v>
      </c>
      <c r="I105" s="15">
        <v>85</v>
      </c>
    </row>
    <row r="106" spans="2:9" ht="15.75" thickBot="1" x14ac:dyDescent="0.3">
      <c r="B106" s="37">
        <v>102</v>
      </c>
      <c r="C106" s="41" t="s">
        <v>264</v>
      </c>
      <c r="D106" s="40" t="s">
        <v>115</v>
      </c>
      <c r="E106" s="13">
        <v>724100000</v>
      </c>
      <c r="F106" s="13" t="s">
        <v>11</v>
      </c>
      <c r="G106" s="19" t="s">
        <v>261</v>
      </c>
      <c r="H106" s="15">
        <v>100</v>
      </c>
      <c r="I106" s="15">
        <v>100</v>
      </c>
    </row>
    <row r="107" spans="2:9" ht="15.75" thickBot="1" x14ac:dyDescent="0.3">
      <c r="B107" s="37">
        <v>103</v>
      </c>
      <c r="C107" s="41" t="s">
        <v>141</v>
      </c>
      <c r="D107" s="40" t="s">
        <v>115</v>
      </c>
      <c r="E107" s="13">
        <v>724100000</v>
      </c>
      <c r="F107" s="13" t="s">
        <v>11</v>
      </c>
      <c r="G107" s="19" t="s">
        <v>261</v>
      </c>
      <c r="H107" s="15">
        <v>27600</v>
      </c>
      <c r="I107" s="15">
        <f>4600+4600</f>
        <v>9200</v>
      </c>
    </row>
    <row r="108" spans="2:9" ht="15.75" thickBot="1" x14ac:dyDescent="0.3">
      <c r="B108" s="37">
        <v>104</v>
      </c>
      <c r="C108" s="40" t="s">
        <v>265</v>
      </c>
      <c r="D108" s="40" t="s">
        <v>266</v>
      </c>
      <c r="E108" s="22" t="s">
        <v>152</v>
      </c>
      <c r="F108" s="13" t="s">
        <v>11</v>
      </c>
      <c r="G108" s="19" t="s">
        <v>267</v>
      </c>
      <c r="H108" s="15">
        <v>200</v>
      </c>
      <c r="I108" s="15">
        <v>200</v>
      </c>
    </row>
    <row r="109" spans="2:9" ht="15.75" thickBot="1" x14ac:dyDescent="0.3">
      <c r="B109" s="37">
        <v>105</v>
      </c>
      <c r="C109" s="41" t="s">
        <v>268</v>
      </c>
      <c r="D109" s="40" t="s">
        <v>269</v>
      </c>
      <c r="E109" s="25" t="s">
        <v>270</v>
      </c>
      <c r="F109" s="13" t="s">
        <v>32</v>
      </c>
      <c r="G109" s="19" t="s">
        <v>267</v>
      </c>
      <c r="H109" s="15">
        <v>26695</v>
      </c>
      <c r="I109" s="15">
        <v>17345</v>
      </c>
    </row>
    <row r="110" spans="2:9" ht="26.25" thickBot="1" x14ac:dyDescent="0.3">
      <c r="B110" s="37">
        <v>106</v>
      </c>
      <c r="C110" s="40" t="s">
        <v>271</v>
      </c>
      <c r="D110" s="41" t="s">
        <v>225</v>
      </c>
      <c r="E110" s="22" t="s">
        <v>152</v>
      </c>
      <c r="F110" s="13" t="s">
        <v>11</v>
      </c>
      <c r="G110" s="19" t="s">
        <v>272</v>
      </c>
      <c r="H110" s="15">
        <v>1200</v>
      </c>
      <c r="I110" s="15">
        <v>1200</v>
      </c>
    </row>
    <row r="111" spans="2:9" ht="15.75" thickBot="1" x14ac:dyDescent="0.3">
      <c r="B111" s="37">
        <v>107</v>
      </c>
      <c r="C111" s="40" t="s">
        <v>150</v>
      </c>
      <c r="D111" s="41" t="s">
        <v>225</v>
      </c>
      <c r="E111" s="39" t="s">
        <v>152</v>
      </c>
      <c r="F111" s="13" t="s">
        <v>11</v>
      </c>
      <c r="G111" s="19" t="s">
        <v>272</v>
      </c>
      <c r="H111" s="15">
        <v>1000</v>
      </c>
      <c r="I111" s="15">
        <v>1000</v>
      </c>
    </row>
    <row r="112" spans="2:9" ht="15.75" thickBot="1" x14ac:dyDescent="0.3">
      <c r="B112" s="37">
        <v>108</v>
      </c>
      <c r="C112" s="40" t="s">
        <v>273</v>
      </c>
      <c r="D112" s="41" t="s">
        <v>225</v>
      </c>
      <c r="E112" s="39" t="s">
        <v>152</v>
      </c>
      <c r="F112" s="13" t="s">
        <v>11</v>
      </c>
      <c r="G112" s="19" t="s">
        <v>272</v>
      </c>
      <c r="H112" s="15">
        <v>850</v>
      </c>
      <c r="I112" s="15">
        <v>850</v>
      </c>
    </row>
    <row r="113" spans="2:9" ht="26.25" thickBot="1" x14ac:dyDescent="0.3">
      <c r="B113" s="37">
        <v>109</v>
      </c>
      <c r="C113" s="40" t="s">
        <v>274</v>
      </c>
      <c r="D113" s="40" t="s">
        <v>275</v>
      </c>
      <c r="E113" s="13">
        <v>35111300</v>
      </c>
      <c r="F113" s="13" t="s">
        <v>11</v>
      </c>
      <c r="G113" s="19" t="s">
        <v>272</v>
      </c>
      <c r="H113" s="15">
        <v>360</v>
      </c>
      <c r="I113" s="15">
        <v>360</v>
      </c>
    </row>
    <row r="114" spans="2:9" ht="15.75" thickBot="1" x14ac:dyDescent="0.3">
      <c r="B114" s="37">
        <v>110</v>
      </c>
      <c r="C114" s="40" t="s">
        <v>189</v>
      </c>
      <c r="D114" s="41" t="s">
        <v>276</v>
      </c>
      <c r="E114" s="13">
        <v>15800000</v>
      </c>
      <c r="F114" s="13" t="s">
        <v>11</v>
      </c>
      <c r="G114" s="19" t="s">
        <v>277</v>
      </c>
      <c r="H114" s="15">
        <v>375</v>
      </c>
      <c r="I114" s="15">
        <v>375</v>
      </c>
    </row>
    <row r="115" spans="2:9" ht="15.75" thickBot="1" x14ac:dyDescent="0.3">
      <c r="B115" s="37">
        <v>111</v>
      </c>
      <c r="C115" s="40" t="s">
        <v>278</v>
      </c>
      <c r="D115" s="41" t="s">
        <v>279</v>
      </c>
      <c r="E115" s="13">
        <v>77900000</v>
      </c>
      <c r="F115" s="13" t="s">
        <v>11</v>
      </c>
      <c r="G115" s="19" t="s">
        <v>280</v>
      </c>
      <c r="H115" s="15">
        <v>1500</v>
      </c>
      <c r="I115" s="15">
        <v>1500</v>
      </c>
    </row>
    <row r="116" spans="2:9" ht="15.75" thickBot="1" x14ac:dyDescent="0.3">
      <c r="B116" s="37">
        <v>112</v>
      </c>
      <c r="C116" s="40" t="s">
        <v>281</v>
      </c>
      <c r="D116" s="40" t="s">
        <v>282</v>
      </c>
      <c r="E116" s="13">
        <v>30100000</v>
      </c>
      <c r="F116" s="13" t="s">
        <v>32</v>
      </c>
      <c r="G116" s="19" t="s">
        <v>280</v>
      </c>
      <c r="H116" s="15">
        <v>10947</v>
      </c>
      <c r="I116" s="15">
        <v>10947</v>
      </c>
    </row>
    <row r="117" spans="2:9" ht="15.75" thickBot="1" x14ac:dyDescent="0.3">
      <c r="B117" s="37">
        <v>113</v>
      </c>
      <c r="C117" s="41" t="s">
        <v>283</v>
      </c>
      <c r="D117" s="40" t="s">
        <v>284</v>
      </c>
      <c r="E117" s="13">
        <v>16400000</v>
      </c>
      <c r="F117" s="13" t="s">
        <v>32</v>
      </c>
      <c r="G117" s="19" t="s">
        <v>285</v>
      </c>
      <c r="H117" s="15">
        <v>474</v>
      </c>
      <c r="I117" s="15">
        <v>474</v>
      </c>
    </row>
    <row r="118" spans="2:9" ht="26.25" thickBot="1" x14ac:dyDescent="0.3">
      <c r="B118" s="37">
        <v>114</v>
      </c>
      <c r="C118" s="40" t="s">
        <v>286</v>
      </c>
      <c r="D118" s="40" t="s">
        <v>287</v>
      </c>
      <c r="E118" s="13">
        <v>43323000</v>
      </c>
      <c r="F118" s="13" t="s">
        <v>11</v>
      </c>
      <c r="G118" s="19" t="s">
        <v>288</v>
      </c>
      <c r="H118" s="15">
        <v>28997.200000000001</v>
      </c>
      <c r="I118" s="15">
        <v>28997.200000000001</v>
      </c>
    </row>
    <row r="119" spans="2:9" ht="15.75" thickBot="1" x14ac:dyDescent="0.3">
      <c r="B119" s="44">
        <v>115</v>
      </c>
      <c r="C119" s="45" t="s">
        <v>289</v>
      </c>
      <c r="D119" s="41" t="s">
        <v>192</v>
      </c>
      <c r="E119" s="13">
        <v>44400000</v>
      </c>
      <c r="F119" s="13" t="s">
        <v>11</v>
      </c>
      <c r="G119" s="46" t="s">
        <v>290</v>
      </c>
      <c r="H119" s="47">
        <v>803.25</v>
      </c>
      <c r="I119" s="47">
        <v>803.25</v>
      </c>
    </row>
    <row r="120" spans="2:9" ht="15.75" thickBot="1" x14ac:dyDescent="0.3">
      <c r="B120" s="37">
        <v>116</v>
      </c>
      <c r="C120" s="41" t="s">
        <v>291</v>
      </c>
      <c r="D120" s="41" t="s">
        <v>292</v>
      </c>
      <c r="E120" s="13">
        <v>71200000</v>
      </c>
      <c r="F120" s="13" t="s">
        <v>178</v>
      </c>
      <c r="G120" s="19" t="s">
        <v>293</v>
      </c>
      <c r="H120" s="15">
        <v>180000</v>
      </c>
      <c r="I120" s="15">
        <v>180000</v>
      </c>
    </row>
    <row r="121" spans="2:9" ht="26.25" thickBot="1" x14ac:dyDescent="0.3">
      <c r="B121" s="37">
        <v>117</v>
      </c>
      <c r="C121" s="40" t="s">
        <v>271</v>
      </c>
      <c r="D121" s="41" t="s">
        <v>225</v>
      </c>
      <c r="E121" s="22" t="s">
        <v>152</v>
      </c>
      <c r="F121" s="13" t="s">
        <v>11</v>
      </c>
      <c r="G121" s="28">
        <v>42171</v>
      </c>
      <c r="H121" s="15">
        <v>300</v>
      </c>
      <c r="I121" s="15">
        <v>300</v>
      </c>
    </row>
    <row r="122" spans="2:9" ht="26.25" thickBot="1" x14ac:dyDescent="0.3">
      <c r="B122" s="37">
        <v>118</v>
      </c>
      <c r="C122" s="40" t="s">
        <v>294</v>
      </c>
      <c r="D122" s="41" t="s">
        <v>295</v>
      </c>
      <c r="E122" s="13">
        <v>63724000</v>
      </c>
      <c r="F122" s="13" t="s">
        <v>11</v>
      </c>
      <c r="G122" s="28">
        <v>42174</v>
      </c>
      <c r="H122" s="15">
        <v>1680</v>
      </c>
      <c r="I122" s="15">
        <f>280+280</f>
        <v>560</v>
      </c>
    </row>
    <row r="123" spans="2:9" ht="15.75" thickBot="1" x14ac:dyDescent="0.3">
      <c r="B123" s="37">
        <v>119</v>
      </c>
      <c r="C123" s="41" t="s">
        <v>296</v>
      </c>
      <c r="D123" s="41" t="s">
        <v>297</v>
      </c>
      <c r="E123" s="13">
        <v>42111000</v>
      </c>
      <c r="F123" s="13" t="s">
        <v>11</v>
      </c>
      <c r="G123" s="28">
        <v>42174</v>
      </c>
      <c r="H123" s="15">
        <v>800</v>
      </c>
      <c r="I123" s="15">
        <v>800</v>
      </c>
    </row>
    <row r="124" spans="2:9" ht="15.75" thickBot="1" x14ac:dyDescent="0.3">
      <c r="B124" s="37">
        <v>120</v>
      </c>
      <c r="C124" s="41" t="s">
        <v>296</v>
      </c>
      <c r="D124" s="41" t="s">
        <v>298</v>
      </c>
      <c r="E124" s="13">
        <v>31700000</v>
      </c>
      <c r="F124" s="13" t="s">
        <v>11</v>
      </c>
      <c r="G124" s="28">
        <v>42174</v>
      </c>
      <c r="H124" s="15">
        <v>800</v>
      </c>
      <c r="I124" s="15">
        <v>800</v>
      </c>
    </row>
    <row r="125" spans="2:9" ht="15.75" thickBot="1" x14ac:dyDescent="0.3">
      <c r="B125" s="37">
        <v>121</v>
      </c>
      <c r="C125" s="41" t="s">
        <v>299</v>
      </c>
      <c r="D125" s="40" t="s">
        <v>300</v>
      </c>
      <c r="E125" s="13">
        <v>18530000</v>
      </c>
      <c r="F125" s="13" t="s">
        <v>11</v>
      </c>
      <c r="G125" s="28">
        <v>42174</v>
      </c>
      <c r="H125" s="15">
        <v>420</v>
      </c>
      <c r="I125" s="15">
        <v>420</v>
      </c>
    </row>
    <row r="126" spans="2:9" ht="15.75" thickBot="1" x14ac:dyDescent="0.3">
      <c r="B126" s="37">
        <v>122</v>
      </c>
      <c r="C126" s="40" t="s">
        <v>278</v>
      </c>
      <c r="D126" s="41" t="s">
        <v>301</v>
      </c>
      <c r="E126" s="22" t="s">
        <v>302</v>
      </c>
      <c r="F126" s="13" t="s">
        <v>11</v>
      </c>
      <c r="G126" s="28">
        <v>42177</v>
      </c>
      <c r="H126" s="15">
        <v>3750</v>
      </c>
      <c r="I126" s="15">
        <v>3750</v>
      </c>
    </row>
    <row r="127" spans="2:9" ht="15.75" thickBot="1" x14ac:dyDescent="0.3">
      <c r="B127" s="37">
        <v>123</v>
      </c>
      <c r="C127" s="41" t="s">
        <v>303</v>
      </c>
      <c r="D127" s="41" t="s">
        <v>304</v>
      </c>
      <c r="E127" s="13">
        <v>71354300</v>
      </c>
      <c r="F127" s="13" t="s">
        <v>11</v>
      </c>
      <c r="G127" s="28">
        <v>42177</v>
      </c>
      <c r="H127" s="15">
        <v>390</v>
      </c>
      <c r="I127" s="15">
        <v>390</v>
      </c>
    </row>
    <row r="128" spans="2:9" ht="15.75" thickBot="1" x14ac:dyDescent="0.3">
      <c r="B128" s="37">
        <v>124</v>
      </c>
      <c r="C128" s="40" t="s">
        <v>305</v>
      </c>
      <c r="D128" s="40" t="s">
        <v>209</v>
      </c>
      <c r="E128" s="13">
        <v>31400000</v>
      </c>
      <c r="F128" s="13" t="s">
        <v>11</v>
      </c>
      <c r="G128" s="28">
        <v>42178</v>
      </c>
      <c r="H128" s="15">
        <v>230</v>
      </c>
      <c r="I128" s="15">
        <v>230</v>
      </c>
    </row>
    <row r="129" spans="2:9" ht="15.75" thickBot="1" x14ac:dyDescent="0.3">
      <c r="B129" s="37">
        <v>125</v>
      </c>
      <c r="C129" s="41" t="s">
        <v>306</v>
      </c>
      <c r="D129" s="40" t="s">
        <v>209</v>
      </c>
      <c r="E129" s="13">
        <v>31400000</v>
      </c>
      <c r="F129" s="13" t="s">
        <v>11</v>
      </c>
      <c r="G129" s="28">
        <v>42178</v>
      </c>
      <c r="H129" s="15">
        <v>760</v>
      </c>
      <c r="I129" s="15">
        <v>760</v>
      </c>
    </row>
    <row r="130" spans="2:9" ht="26.25" thickBot="1" x14ac:dyDescent="0.3">
      <c r="B130" s="37">
        <v>126</v>
      </c>
      <c r="C130" s="40" t="s">
        <v>307</v>
      </c>
      <c r="D130" s="48" t="s">
        <v>308</v>
      </c>
      <c r="E130" s="13">
        <v>75100000</v>
      </c>
      <c r="F130" s="13" t="s">
        <v>11</v>
      </c>
      <c r="G130" s="28">
        <v>42180</v>
      </c>
      <c r="H130" s="15">
        <v>500</v>
      </c>
      <c r="I130" s="15">
        <f>70+70</f>
        <v>140</v>
      </c>
    </row>
    <row r="131" spans="2:9" ht="26.25" thickBot="1" x14ac:dyDescent="0.3">
      <c r="B131" s="37">
        <v>127</v>
      </c>
      <c r="C131" s="41" t="s">
        <v>309</v>
      </c>
      <c r="D131" s="40" t="s">
        <v>310</v>
      </c>
      <c r="E131" s="25" t="s">
        <v>311</v>
      </c>
      <c r="F131" s="13" t="s">
        <v>11</v>
      </c>
      <c r="G131" s="28">
        <v>42181</v>
      </c>
      <c r="H131" s="15">
        <v>420</v>
      </c>
      <c r="I131" s="15">
        <v>420</v>
      </c>
    </row>
    <row r="132" spans="2:9" ht="15.75" thickBot="1" x14ac:dyDescent="0.3">
      <c r="B132" s="37">
        <v>128</v>
      </c>
      <c r="C132" s="40" t="s">
        <v>312</v>
      </c>
      <c r="D132" s="40" t="s">
        <v>313</v>
      </c>
      <c r="E132" s="13">
        <v>24300000</v>
      </c>
      <c r="F132" s="13" t="s">
        <v>11</v>
      </c>
      <c r="G132" s="28">
        <v>42181</v>
      </c>
      <c r="H132" s="15">
        <v>885</v>
      </c>
      <c r="I132" s="15">
        <v>885</v>
      </c>
    </row>
    <row r="133" spans="2:9" ht="15.75" thickBot="1" x14ac:dyDescent="0.3">
      <c r="B133" s="37">
        <v>129</v>
      </c>
      <c r="C133" s="40" t="s">
        <v>314</v>
      </c>
      <c r="D133" s="40" t="s">
        <v>315</v>
      </c>
      <c r="E133" s="13">
        <v>34933000</v>
      </c>
      <c r="F133" s="13" t="s">
        <v>11</v>
      </c>
      <c r="G133" s="28">
        <v>42181</v>
      </c>
      <c r="H133" s="15">
        <v>1239</v>
      </c>
      <c r="I133" s="15">
        <v>1239</v>
      </c>
    </row>
    <row r="134" spans="2:9" ht="26.25" thickBot="1" x14ac:dyDescent="0.3">
      <c r="B134" s="49">
        <v>130</v>
      </c>
      <c r="C134" s="50" t="s">
        <v>316</v>
      </c>
      <c r="D134" s="51" t="s">
        <v>317</v>
      </c>
      <c r="E134" s="52">
        <v>39541000</v>
      </c>
      <c r="F134" s="52" t="s">
        <v>11</v>
      </c>
      <c r="G134" s="53">
        <v>42181</v>
      </c>
      <c r="H134" s="26">
        <v>400</v>
      </c>
      <c r="I134" s="26">
        <v>400</v>
      </c>
    </row>
    <row r="135" spans="2:9" ht="26.25" thickBot="1" x14ac:dyDescent="0.3">
      <c r="B135" s="37">
        <v>131</v>
      </c>
      <c r="C135" s="40" t="s">
        <v>318</v>
      </c>
      <c r="D135" s="40" t="s">
        <v>319</v>
      </c>
      <c r="E135" s="13">
        <v>50110000</v>
      </c>
      <c r="F135" s="13" t="s">
        <v>11</v>
      </c>
      <c r="G135" s="28">
        <v>42181</v>
      </c>
      <c r="H135" s="15">
        <v>2000</v>
      </c>
      <c r="I135" s="15">
        <f>348+326+248</f>
        <v>922</v>
      </c>
    </row>
    <row r="136" spans="2:9" ht="26.25" thickBot="1" x14ac:dyDescent="0.3">
      <c r="B136" s="37">
        <v>132</v>
      </c>
      <c r="C136" s="40" t="s">
        <v>58</v>
      </c>
      <c r="D136" s="40" t="s">
        <v>320</v>
      </c>
      <c r="E136" s="13">
        <v>72260000</v>
      </c>
      <c r="F136" s="13" t="s">
        <v>11</v>
      </c>
      <c r="G136" s="28">
        <v>42184</v>
      </c>
      <c r="H136" s="15">
        <v>252.08</v>
      </c>
      <c r="I136" s="15">
        <f>42.47+42.47</f>
        <v>84.94</v>
      </c>
    </row>
    <row r="137" spans="2:9" ht="15.75" thickBot="1" x14ac:dyDescent="0.3">
      <c r="B137" s="37">
        <v>133</v>
      </c>
      <c r="C137" s="40" t="s">
        <v>321</v>
      </c>
      <c r="D137" s="41" t="s">
        <v>322</v>
      </c>
      <c r="E137" s="13">
        <v>34351100</v>
      </c>
      <c r="F137" s="13" t="s">
        <v>11</v>
      </c>
      <c r="G137" s="28">
        <v>42184</v>
      </c>
      <c r="H137" s="15">
        <v>440</v>
      </c>
      <c r="I137" s="15">
        <v>440</v>
      </c>
    </row>
    <row r="138" spans="2:9" ht="15.75" thickBot="1" x14ac:dyDescent="0.3">
      <c r="B138" s="37">
        <v>134</v>
      </c>
      <c r="C138" s="40" t="s">
        <v>323</v>
      </c>
      <c r="D138" s="40" t="s">
        <v>324</v>
      </c>
      <c r="E138" s="13">
        <v>16810000</v>
      </c>
      <c r="F138" s="13" t="s">
        <v>11</v>
      </c>
      <c r="G138" s="28">
        <v>42184</v>
      </c>
      <c r="H138" s="15">
        <v>2400</v>
      </c>
      <c r="I138" s="15">
        <v>2400</v>
      </c>
    </row>
    <row r="139" spans="2:9" ht="15.75" thickBot="1" x14ac:dyDescent="0.3">
      <c r="B139" s="44">
        <v>135</v>
      </c>
      <c r="C139" s="54" t="s">
        <v>325</v>
      </c>
      <c r="D139" s="40" t="s">
        <v>326</v>
      </c>
      <c r="E139" s="13">
        <v>33100000</v>
      </c>
      <c r="F139" s="13" t="s">
        <v>32</v>
      </c>
      <c r="G139" s="55">
        <v>42186</v>
      </c>
      <c r="H139" s="47">
        <v>234500</v>
      </c>
      <c r="I139" s="47">
        <v>234500</v>
      </c>
    </row>
    <row r="140" spans="2:9" ht="15.75" thickBot="1" x14ac:dyDescent="0.3">
      <c r="B140" s="37">
        <v>136</v>
      </c>
      <c r="C140" s="41" t="s">
        <v>327</v>
      </c>
      <c r="D140" s="40" t="s">
        <v>328</v>
      </c>
      <c r="E140" s="22" t="s">
        <v>70</v>
      </c>
      <c r="F140" s="13" t="s">
        <v>212</v>
      </c>
      <c r="G140" s="28">
        <v>42186</v>
      </c>
      <c r="H140" s="15">
        <v>4980</v>
      </c>
      <c r="I140" s="15">
        <v>4980</v>
      </c>
    </row>
    <row r="141" spans="2:9" ht="26.25" thickBot="1" x14ac:dyDescent="0.3">
      <c r="B141" s="37">
        <v>137</v>
      </c>
      <c r="C141" s="40" t="s">
        <v>271</v>
      </c>
      <c r="D141" s="41" t="s">
        <v>225</v>
      </c>
      <c r="E141" s="22" t="s">
        <v>152</v>
      </c>
      <c r="F141" s="13" t="s">
        <v>11</v>
      </c>
      <c r="G141" s="28">
        <v>42186</v>
      </c>
      <c r="H141" s="15">
        <v>360</v>
      </c>
      <c r="I141" s="15">
        <v>360</v>
      </c>
    </row>
    <row r="142" spans="2:9" ht="15.75" thickBot="1" x14ac:dyDescent="0.3">
      <c r="B142" s="37">
        <v>138</v>
      </c>
      <c r="C142" s="41" t="s">
        <v>219</v>
      </c>
      <c r="D142" s="41" t="s">
        <v>329</v>
      </c>
      <c r="E142" s="13">
        <v>30213100</v>
      </c>
      <c r="F142" s="13" t="s">
        <v>212</v>
      </c>
      <c r="G142" s="28">
        <v>42186</v>
      </c>
      <c r="H142" s="15">
        <v>7590</v>
      </c>
      <c r="I142" s="15">
        <v>7590</v>
      </c>
    </row>
    <row r="143" spans="2:9" ht="51.75" thickBot="1" x14ac:dyDescent="0.3">
      <c r="B143" s="37">
        <v>139</v>
      </c>
      <c r="C143" s="40" t="s">
        <v>330</v>
      </c>
      <c r="D143" s="40" t="s">
        <v>331</v>
      </c>
      <c r="E143" s="13">
        <v>37823000</v>
      </c>
      <c r="F143" s="13" t="s">
        <v>11</v>
      </c>
      <c r="G143" s="28">
        <v>42186</v>
      </c>
      <c r="H143" s="15">
        <v>541</v>
      </c>
      <c r="I143" s="15">
        <v>541</v>
      </c>
    </row>
    <row r="144" spans="2:9" ht="15.75" thickBot="1" x14ac:dyDescent="0.3">
      <c r="B144" s="37">
        <v>140</v>
      </c>
      <c r="C144" s="40" t="s">
        <v>332</v>
      </c>
      <c r="D144" s="40" t="s">
        <v>35</v>
      </c>
      <c r="E144" s="13">
        <v>34300000</v>
      </c>
      <c r="F144" s="13" t="s">
        <v>11</v>
      </c>
      <c r="G144" s="28">
        <v>42187</v>
      </c>
      <c r="H144" s="15">
        <v>60</v>
      </c>
      <c r="I144" s="15">
        <v>60</v>
      </c>
    </row>
    <row r="145" spans="2:9" ht="26.25" thickBot="1" x14ac:dyDescent="0.3">
      <c r="B145" s="37">
        <v>141</v>
      </c>
      <c r="C145" s="40" t="s">
        <v>333</v>
      </c>
      <c r="D145" s="40" t="s">
        <v>334</v>
      </c>
      <c r="E145" s="13">
        <v>39500000</v>
      </c>
      <c r="F145" s="13" t="s">
        <v>11</v>
      </c>
      <c r="G145" s="28">
        <v>42187</v>
      </c>
      <c r="H145" s="15">
        <v>142.5</v>
      </c>
      <c r="I145" s="15">
        <v>142.5</v>
      </c>
    </row>
    <row r="146" spans="2:9" ht="15.75" thickBot="1" x14ac:dyDescent="0.3">
      <c r="B146" s="37">
        <v>142</v>
      </c>
      <c r="C146" s="40" t="s">
        <v>335</v>
      </c>
      <c r="D146" s="40" t="s">
        <v>336</v>
      </c>
      <c r="E146" s="13">
        <v>79633000</v>
      </c>
      <c r="F146" s="13" t="s">
        <v>11</v>
      </c>
      <c r="G146" s="28">
        <v>42187</v>
      </c>
      <c r="H146" s="15">
        <v>1433.19</v>
      </c>
      <c r="I146" s="15">
        <v>1433.19</v>
      </c>
    </row>
    <row r="147" spans="2:9" ht="26.25" thickBot="1" x14ac:dyDescent="0.3">
      <c r="B147" s="37">
        <v>143</v>
      </c>
      <c r="C147" s="40" t="s">
        <v>303</v>
      </c>
      <c r="D147" s="40" t="s">
        <v>337</v>
      </c>
      <c r="E147" s="13">
        <v>71354300</v>
      </c>
      <c r="F147" s="13" t="s">
        <v>11</v>
      </c>
      <c r="G147" s="28">
        <v>42187</v>
      </c>
      <c r="H147" s="15">
        <v>450</v>
      </c>
      <c r="I147" s="15">
        <v>450</v>
      </c>
    </row>
    <row r="148" spans="2:9" ht="15.75" thickBot="1" x14ac:dyDescent="0.3">
      <c r="B148" s="37">
        <v>144</v>
      </c>
      <c r="C148" s="40" t="s">
        <v>338</v>
      </c>
      <c r="D148" s="41" t="s">
        <v>339</v>
      </c>
      <c r="E148" s="13">
        <v>42122130</v>
      </c>
      <c r="F148" s="13" t="s">
        <v>11</v>
      </c>
      <c r="G148" s="28">
        <v>42191</v>
      </c>
      <c r="H148" s="15">
        <v>350</v>
      </c>
      <c r="I148" s="15">
        <v>350</v>
      </c>
    </row>
    <row r="149" spans="2:9" ht="15.75" thickBot="1" x14ac:dyDescent="0.3">
      <c r="B149" s="37" t="s">
        <v>340</v>
      </c>
      <c r="C149" s="40" t="s">
        <v>341</v>
      </c>
      <c r="D149" s="40" t="s">
        <v>342</v>
      </c>
      <c r="E149" s="13">
        <v>60170000</v>
      </c>
      <c r="F149" s="13" t="s">
        <v>11</v>
      </c>
      <c r="G149" s="28">
        <v>42191</v>
      </c>
      <c r="H149" s="15">
        <v>200</v>
      </c>
      <c r="I149" s="15">
        <v>200</v>
      </c>
    </row>
    <row r="150" spans="2:9" ht="15.75" thickBot="1" x14ac:dyDescent="0.3">
      <c r="B150" s="37">
        <v>145</v>
      </c>
      <c r="C150" s="40" t="s">
        <v>343</v>
      </c>
      <c r="D150" s="40" t="s">
        <v>344</v>
      </c>
      <c r="E150" s="22" t="s">
        <v>345</v>
      </c>
      <c r="F150" s="13" t="s">
        <v>11</v>
      </c>
      <c r="G150" s="28">
        <v>42191</v>
      </c>
      <c r="H150" s="15">
        <v>504</v>
      </c>
      <c r="I150" s="15">
        <v>504</v>
      </c>
    </row>
    <row r="151" spans="2:9" ht="15.75" thickBot="1" x14ac:dyDescent="0.3">
      <c r="B151" s="37">
        <v>146</v>
      </c>
      <c r="C151" s="41" t="s">
        <v>346</v>
      </c>
      <c r="D151" s="41" t="s">
        <v>347</v>
      </c>
      <c r="E151" s="13">
        <v>30125100</v>
      </c>
      <c r="F151" s="13" t="s">
        <v>32</v>
      </c>
      <c r="G151" s="28">
        <v>42191</v>
      </c>
      <c r="H151" s="15">
        <v>10790</v>
      </c>
      <c r="I151" s="15">
        <v>10790</v>
      </c>
    </row>
    <row r="152" spans="2:9" ht="15.75" thickBot="1" x14ac:dyDescent="0.3">
      <c r="B152" s="37">
        <v>147</v>
      </c>
      <c r="C152" s="41" t="s">
        <v>348</v>
      </c>
      <c r="D152" s="41" t="s">
        <v>349</v>
      </c>
      <c r="E152" s="13">
        <v>39100000</v>
      </c>
      <c r="F152" s="13" t="s">
        <v>148</v>
      </c>
      <c r="G152" s="28">
        <v>42191</v>
      </c>
      <c r="H152" s="15">
        <v>48000</v>
      </c>
      <c r="I152" s="15">
        <v>48000</v>
      </c>
    </row>
    <row r="153" spans="2:9" ht="26.25" thickBot="1" x14ac:dyDescent="0.3">
      <c r="B153" s="37">
        <v>148</v>
      </c>
      <c r="C153" s="41" t="s">
        <v>309</v>
      </c>
      <c r="D153" s="40" t="s">
        <v>350</v>
      </c>
      <c r="E153" s="13">
        <v>33140000</v>
      </c>
      <c r="F153" s="13" t="s">
        <v>32</v>
      </c>
      <c r="G153" s="28">
        <v>42192</v>
      </c>
      <c r="H153" s="15">
        <v>26090</v>
      </c>
      <c r="I153" s="15">
        <v>25440</v>
      </c>
    </row>
    <row r="154" spans="2:9" ht="26.25" thickBot="1" x14ac:dyDescent="0.3">
      <c r="B154" s="37">
        <v>149</v>
      </c>
      <c r="C154" s="41" t="s">
        <v>351</v>
      </c>
      <c r="D154" s="40" t="s">
        <v>352</v>
      </c>
      <c r="E154" s="25" t="s">
        <v>353</v>
      </c>
      <c r="F154" s="13" t="s">
        <v>32</v>
      </c>
      <c r="G154" s="28">
        <v>42193</v>
      </c>
      <c r="H154" s="15">
        <v>4749</v>
      </c>
      <c r="I154" s="15">
        <v>4749</v>
      </c>
    </row>
    <row r="155" spans="2:9" ht="15.75" thickBot="1" x14ac:dyDescent="0.3">
      <c r="B155" s="37">
        <v>150</v>
      </c>
      <c r="C155" s="40" t="s">
        <v>354</v>
      </c>
      <c r="D155" s="40" t="s">
        <v>355</v>
      </c>
      <c r="E155" s="13">
        <v>39541000</v>
      </c>
      <c r="F155" s="13" t="s">
        <v>11</v>
      </c>
      <c r="G155" s="28">
        <v>42193</v>
      </c>
      <c r="H155" s="15">
        <v>330</v>
      </c>
      <c r="I155" s="15">
        <v>330</v>
      </c>
    </row>
    <row r="156" spans="2:9" ht="15.75" thickBot="1" x14ac:dyDescent="0.3">
      <c r="B156" s="37">
        <v>151</v>
      </c>
      <c r="C156" s="41" t="s">
        <v>241</v>
      </c>
      <c r="D156" s="41" t="s">
        <v>242</v>
      </c>
      <c r="E156" s="13">
        <v>44800000</v>
      </c>
      <c r="F156" s="13" t="s">
        <v>11</v>
      </c>
      <c r="G156" s="28">
        <v>42194</v>
      </c>
      <c r="H156" s="15">
        <v>60</v>
      </c>
      <c r="I156" s="15">
        <v>60</v>
      </c>
    </row>
    <row r="157" spans="2:9" ht="15.75" thickBot="1" x14ac:dyDescent="0.3">
      <c r="B157" s="37">
        <v>152</v>
      </c>
      <c r="C157" s="41" t="s">
        <v>309</v>
      </c>
      <c r="D157" s="41" t="s">
        <v>356</v>
      </c>
      <c r="E157" s="13">
        <v>14320000</v>
      </c>
      <c r="F157" s="13" t="s">
        <v>11</v>
      </c>
      <c r="G157" s="28">
        <v>42195</v>
      </c>
      <c r="H157" s="15">
        <v>3075</v>
      </c>
      <c r="I157" s="15">
        <v>3075</v>
      </c>
    </row>
    <row r="158" spans="2:9" ht="15.75" thickBot="1" x14ac:dyDescent="0.3">
      <c r="B158" s="37">
        <v>153</v>
      </c>
      <c r="C158" s="16" t="s">
        <v>357</v>
      </c>
      <c r="D158" s="41" t="s">
        <v>146</v>
      </c>
      <c r="E158" s="13">
        <v>39141100</v>
      </c>
      <c r="F158" s="13" t="s">
        <v>148</v>
      </c>
      <c r="G158" s="28">
        <v>42198</v>
      </c>
      <c r="H158" s="15">
        <v>3398</v>
      </c>
      <c r="I158" s="15">
        <v>3398</v>
      </c>
    </row>
    <row r="159" spans="2:9" ht="15.75" thickBot="1" x14ac:dyDescent="0.3">
      <c r="B159" s="37">
        <v>154</v>
      </c>
      <c r="C159" s="41" t="s">
        <v>358</v>
      </c>
      <c r="D159" s="40" t="s">
        <v>359</v>
      </c>
      <c r="E159" s="13">
        <v>64210000</v>
      </c>
      <c r="F159" s="13" t="s">
        <v>11</v>
      </c>
      <c r="G159" s="28">
        <v>42198</v>
      </c>
      <c r="H159" s="15">
        <v>1000</v>
      </c>
      <c r="I159" s="15">
        <f>6.5+34.89</f>
        <v>41.39</v>
      </c>
    </row>
    <row r="160" spans="2:9" ht="15.75" thickBot="1" x14ac:dyDescent="0.3">
      <c r="B160" s="37">
        <v>155</v>
      </c>
      <c r="C160" s="40" t="s">
        <v>360</v>
      </c>
      <c r="D160" s="41" t="s">
        <v>361</v>
      </c>
      <c r="E160" s="13">
        <v>22114300</v>
      </c>
      <c r="F160" s="13" t="s">
        <v>11</v>
      </c>
      <c r="G160" s="28">
        <v>42198</v>
      </c>
      <c r="H160" s="15">
        <v>3000</v>
      </c>
      <c r="I160" s="15">
        <v>3000</v>
      </c>
    </row>
    <row r="161" spans="2:9" ht="15.75" thickBot="1" x14ac:dyDescent="0.3">
      <c r="B161" s="37">
        <v>156</v>
      </c>
      <c r="C161" s="41" t="s">
        <v>362</v>
      </c>
      <c r="D161" s="40" t="s">
        <v>363</v>
      </c>
      <c r="E161" s="13">
        <v>16130000</v>
      </c>
      <c r="F161" s="13" t="s">
        <v>32</v>
      </c>
      <c r="G161" s="28">
        <v>42199</v>
      </c>
      <c r="H161" s="15">
        <v>14490</v>
      </c>
      <c r="I161" s="15">
        <v>14490</v>
      </c>
    </row>
    <row r="162" spans="2:9" ht="26.25" thickBot="1" x14ac:dyDescent="0.3">
      <c r="B162" s="37">
        <v>157</v>
      </c>
      <c r="C162" s="40" t="s">
        <v>364</v>
      </c>
      <c r="D162" s="41" t="s">
        <v>336</v>
      </c>
      <c r="E162" s="13">
        <v>80530000</v>
      </c>
      <c r="F162" s="13" t="s">
        <v>11</v>
      </c>
      <c r="G162" s="28">
        <v>42199</v>
      </c>
      <c r="H162" s="15">
        <v>150</v>
      </c>
      <c r="I162" s="15">
        <v>150</v>
      </c>
    </row>
    <row r="163" spans="2:9" ht="26.25" thickBot="1" x14ac:dyDescent="0.3">
      <c r="B163" s="49">
        <v>158</v>
      </c>
      <c r="C163" s="50" t="s">
        <v>365</v>
      </c>
      <c r="D163" s="50" t="s">
        <v>366</v>
      </c>
      <c r="E163" s="52">
        <v>77111000</v>
      </c>
      <c r="F163" s="52" t="s">
        <v>32</v>
      </c>
      <c r="G163" s="53">
        <v>42200</v>
      </c>
      <c r="H163" s="26">
        <v>9817.5</v>
      </c>
      <c r="I163" s="56"/>
    </row>
    <row r="164" spans="2:9" ht="26.25" thickBot="1" x14ac:dyDescent="0.3">
      <c r="B164" s="37">
        <v>159</v>
      </c>
      <c r="C164" s="40" t="s">
        <v>367</v>
      </c>
      <c r="D164" s="40" t="s">
        <v>368</v>
      </c>
      <c r="E164" s="13">
        <v>15911100</v>
      </c>
      <c r="F164" s="13" t="s">
        <v>11</v>
      </c>
      <c r="G164" s="28">
        <v>42200</v>
      </c>
      <c r="H164" s="15">
        <v>115</v>
      </c>
      <c r="I164" s="15">
        <v>115</v>
      </c>
    </row>
    <row r="165" spans="2:9" ht="26.25" thickBot="1" x14ac:dyDescent="0.3">
      <c r="B165" s="37">
        <v>160</v>
      </c>
      <c r="C165" s="40" t="s">
        <v>369</v>
      </c>
      <c r="D165" s="41" t="s">
        <v>370</v>
      </c>
      <c r="E165" s="13">
        <v>39200000</v>
      </c>
      <c r="F165" s="13" t="s">
        <v>11</v>
      </c>
      <c r="G165" s="28">
        <v>42201</v>
      </c>
      <c r="H165" s="15">
        <v>52.7</v>
      </c>
      <c r="I165" s="15">
        <v>52.7</v>
      </c>
    </row>
    <row r="166" spans="2:9" ht="15.75" thickBot="1" x14ac:dyDescent="0.3">
      <c r="B166" s="49">
        <v>161</v>
      </c>
      <c r="C166" s="50" t="s">
        <v>371</v>
      </c>
      <c r="D166" s="41" t="s">
        <v>372</v>
      </c>
      <c r="E166" s="52">
        <v>77300000</v>
      </c>
      <c r="F166" s="52" t="s">
        <v>11</v>
      </c>
      <c r="G166" s="53">
        <v>42141</v>
      </c>
      <c r="H166" s="26">
        <v>375</v>
      </c>
      <c r="I166" s="26">
        <v>0</v>
      </c>
    </row>
    <row r="167" spans="2:9" ht="15.75" thickBot="1" x14ac:dyDescent="0.3">
      <c r="B167" s="37">
        <v>162</v>
      </c>
      <c r="C167" s="41" t="s">
        <v>373</v>
      </c>
      <c r="D167" s="40" t="s">
        <v>374</v>
      </c>
      <c r="E167" s="13">
        <v>34351100</v>
      </c>
      <c r="F167" s="13" t="s">
        <v>11</v>
      </c>
      <c r="G167" s="28">
        <v>42205</v>
      </c>
      <c r="H167" s="15">
        <v>500</v>
      </c>
      <c r="I167" s="15">
        <v>500</v>
      </c>
    </row>
    <row r="168" spans="2:9" ht="15.75" thickBot="1" x14ac:dyDescent="0.3">
      <c r="B168" s="37">
        <v>163</v>
      </c>
      <c r="C168" s="41" t="s">
        <v>375</v>
      </c>
      <c r="D168" s="41" t="s">
        <v>376</v>
      </c>
      <c r="E168" s="13">
        <v>42512200</v>
      </c>
      <c r="F168" s="13" t="s">
        <v>11</v>
      </c>
      <c r="G168" s="28">
        <v>42205</v>
      </c>
      <c r="H168" s="15">
        <v>3795</v>
      </c>
      <c r="I168" s="15">
        <v>3795</v>
      </c>
    </row>
    <row r="169" spans="2:9" ht="15.75" thickBot="1" x14ac:dyDescent="0.3">
      <c r="B169" s="37">
        <v>164</v>
      </c>
      <c r="C169" s="40" t="s">
        <v>377</v>
      </c>
      <c r="D169" s="40" t="s">
        <v>378</v>
      </c>
      <c r="E169" s="13">
        <v>16810000</v>
      </c>
      <c r="F169" s="13" t="s">
        <v>11</v>
      </c>
      <c r="G169" s="28">
        <v>42208</v>
      </c>
      <c r="H169" s="15">
        <v>150</v>
      </c>
      <c r="I169" s="15">
        <v>150</v>
      </c>
    </row>
    <row r="170" spans="2:9" ht="15.75" thickBot="1" x14ac:dyDescent="0.3">
      <c r="B170" s="37">
        <v>165</v>
      </c>
      <c r="C170" s="40" t="s">
        <v>379</v>
      </c>
      <c r="D170" s="41" t="s">
        <v>380</v>
      </c>
      <c r="E170" s="13">
        <v>34326200</v>
      </c>
      <c r="F170" s="13" t="s">
        <v>11</v>
      </c>
      <c r="G170" s="28">
        <v>42208</v>
      </c>
      <c r="H170" s="15">
        <v>280</v>
      </c>
      <c r="I170" s="15">
        <v>280</v>
      </c>
    </row>
    <row r="171" spans="2:9" ht="15.75" thickBot="1" x14ac:dyDescent="0.3">
      <c r="B171" s="37">
        <v>166</v>
      </c>
      <c r="C171" s="40" t="s">
        <v>381</v>
      </c>
      <c r="D171" s="40" t="s">
        <v>292</v>
      </c>
      <c r="E171" s="13">
        <v>71200000</v>
      </c>
      <c r="F171" s="13" t="s">
        <v>32</v>
      </c>
      <c r="G171" s="28">
        <v>42208</v>
      </c>
      <c r="H171" s="15">
        <v>22000</v>
      </c>
      <c r="I171" s="15">
        <v>22000</v>
      </c>
    </row>
    <row r="172" spans="2:9" ht="15.75" thickBot="1" x14ac:dyDescent="0.3">
      <c r="B172" s="37">
        <v>167</v>
      </c>
      <c r="C172" s="40" t="s">
        <v>382</v>
      </c>
      <c r="D172" s="41" t="s">
        <v>383</v>
      </c>
      <c r="E172" s="13">
        <v>24400000</v>
      </c>
      <c r="F172" s="13" t="s">
        <v>32</v>
      </c>
      <c r="G172" s="28">
        <v>42213</v>
      </c>
      <c r="H172" s="15">
        <v>3000</v>
      </c>
      <c r="I172" s="15">
        <v>3000</v>
      </c>
    </row>
    <row r="173" spans="2:9" ht="15.75" thickBot="1" x14ac:dyDescent="0.3">
      <c r="B173" s="37">
        <v>168</v>
      </c>
      <c r="C173" s="40" t="s">
        <v>384</v>
      </c>
      <c r="D173" s="40" t="s">
        <v>385</v>
      </c>
      <c r="E173" s="13">
        <v>45112200</v>
      </c>
      <c r="F173" s="13" t="s">
        <v>11</v>
      </c>
      <c r="G173" s="28">
        <v>42215</v>
      </c>
      <c r="H173" s="15">
        <v>900</v>
      </c>
      <c r="I173" s="15">
        <v>900</v>
      </c>
    </row>
    <row r="174" spans="2:9" ht="51.75" thickBot="1" x14ac:dyDescent="0.3">
      <c r="B174" s="37">
        <v>169</v>
      </c>
      <c r="C174" s="40" t="s">
        <v>330</v>
      </c>
      <c r="D174" s="40" t="s">
        <v>386</v>
      </c>
      <c r="E174" s="13">
        <v>37800000</v>
      </c>
      <c r="F174" s="13" t="s">
        <v>11</v>
      </c>
      <c r="G174" s="28">
        <v>42215</v>
      </c>
      <c r="H174" s="15">
        <v>52</v>
      </c>
      <c r="I174" s="15">
        <v>52</v>
      </c>
    </row>
    <row r="175" spans="2:9" ht="51.75" thickBot="1" x14ac:dyDescent="0.3">
      <c r="B175" s="37">
        <v>170</v>
      </c>
      <c r="C175" s="40" t="s">
        <v>387</v>
      </c>
      <c r="D175" s="40" t="s">
        <v>388</v>
      </c>
      <c r="E175" s="13">
        <v>795400000</v>
      </c>
      <c r="F175" s="13" t="s">
        <v>11</v>
      </c>
      <c r="G175" s="28">
        <v>42215</v>
      </c>
      <c r="H175" s="15">
        <v>1400</v>
      </c>
      <c r="I175" s="15">
        <f>1112.74+236</f>
        <v>1348.74</v>
      </c>
    </row>
    <row r="176" spans="2:9" ht="15.75" thickBot="1" x14ac:dyDescent="0.3">
      <c r="B176" s="37">
        <v>171</v>
      </c>
      <c r="C176" s="40" t="s">
        <v>389</v>
      </c>
      <c r="D176" s="40" t="s">
        <v>390</v>
      </c>
      <c r="E176" s="13">
        <v>24322510</v>
      </c>
      <c r="F176" s="13" t="s">
        <v>11</v>
      </c>
      <c r="G176" s="28">
        <v>42216</v>
      </c>
      <c r="H176" s="15">
        <v>240</v>
      </c>
      <c r="I176" s="15">
        <v>240</v>
      </c>
    </row>
    <row r="177" spans="2:9" ht="15.75" thickBot="1" x14ac:dyDescent="0.3">
      <c r="B177" s="37">
        <v>172</v>
      </c>
      <c r="C177" s="41" t="s">
        <v>215</v>
      </c>
      <c r="D177" s="40" t="s">
        <v>391</v>
      </c>
      <c r="E177" s="13">
        <v>15800000</v>
      </c>
      <c r="F177" s="13" t="s">
        <v>11</v>
      </c>
      <c r="G177" s="28">
        <v>42219</v>
      </c>
      <c r="H177" s="15">
        <v>122</v>
      </c>
      <c r="I177" s="15">
        <v>122</v>
      </c>
    </row>
    <row r="178" spans="2:9" ht="26.25" thickBot="1" x14ac:dyDescent="0.3">
      <c r="B178" s="37">
        <v>173</v>
      </c>
      <c r="C178" s="40" t="s">
        <v>392</v>
      </c>
      <c r="D178" s="40" t="s">
        <v>393</v>
      </c>
      <c r="E178" s="13">
        <v>18424300</v>
      </c>
      <c r="F178" s="13" t="s">
        <v>11</v>
      </c>
      <c r="G178" s="28">
        <v>42219</v>
      </c>
      <c r="H178" s="15">
        <v>54</v>
      </c>
      <c r="I178" s="15">
        <v>54</v>
      </c>
    </row>
    <row r="179" spans="2:9" ht="15.75" thickBot="1" x14ac:dyDescent="0.3">
      <c r="B179" s="37">
        <v>174</v>
      </c>
      <c r="C179" s="41" t="s">
        <v>394</v>
      </c>
      <c r="D179" s="41" t="s">
        <v>395</v>
      </c>
      <c r="E179" s="13">
        <v>39225710</v>
      </c>
      <c r="F179" s="13" t="s">
        <v>11</v>
      </c>
      <c r="G179" s="28">
        <v>42219</v>
      </c>
      <c r="H179" s="15">
        <v>693.1</v>
      </c>
      <c r="I179" s="15">
        <v>693.1</v>
      </c>
    </row>
    <row r="180" spans="2:9" ht="15.75" thickBot="1" x14ac:dyDescent="0.3">
      <c r="B180" s="37">
        <v>175</v>
      </c>
      <c r="C180" s="41" t="s">
        <v>215</v>
      </c>
      <c r="D180" s="40" t="s">
        <v>391</v>
      </c>
      <c r="E180" s="13">
        <v>15800000</v>
      </c>
      <c r="F180" s="13" t="s">
        <v>11</v>
      </c>
      <c r="G180" s="28">
        <v>42220</v>
      </c>
      <c r="H180" s="15">
        <v>151.75</v>
      </c>
      <c r="I180" s="15">
        <v>151.75</v>
      </c>
    </row>
    <row r="181" spans="2:9" ht="26.25" thickBot="1" x14ac:dyDescent="0.3">
      <c r="B181" s="37">
        <v>176</v>
      </c>
      <c r="C181" s="41" t="s">
        <v>396</v>
      </c>
      <c r="D181" s="40" t="s">
        <v>397</v>
      </c>
      <c r="E181" s="13">
        <v>71351910</v>
      </c>
      <c r="F181" s="13" t="s">
        <v>11</v>
      </c>
      <c r="G181" s="28">
        <v>42220</v>
      </c>
      <c r="H181" s="15">
        <v>400</v>
      </c>
      <c r="I181" s="15">
        <v>400</v>
      </c>
    </row>
    <row r="182" spans="2:9" ht="15.75" thickBot="1" x14ac:dyDescent="0.3">
      <c r="B182" s="49">
        <v>177</v>
      </c>
      <c r="C182" s="50" t="s">
        <v>371</v>
      </c>
      <c r="D182" s="51" t="s">
        <v>372</v>
      </c>
      <c r="E182" s="52">
        <v>77300000</v>
      </c>
      <c r="F182" s="52" t="s">
        <v>11</v>
      </c>
      <c r="G182" s="53">
        <v>42221</v>
      </c>
      <c r="H182" s="26">
        <v>750</v>
      </c>
      <c r="I182" s="26">
        <v>0</v>
      </c>
    </row>
    <row r="183" spans="2:9" ht="15.75" thickBot="1" x14ac:dyDescent="0.3">
      <c r="B183" s="49">
        <v>178</v>
      </c>
      <c r="C183" s="51" t="s">
        <v>398</v>
      </c>
      <c r="D183" s="51" t="s">
        <v>199</v>
      </c>
      <c r="E183" s="52">
        <v>32420000</v>
      </c>
      <c r="F183" s="52" t="s">
        <v>399</v>
      </c>
      <c r="G183" s="53">
        <v>42221</v>
      </c>
      <c r="H183" s="26">
        <v>13498</v>
      </c>
      <c r="I183" s="15"/>
    </row>
    <row r="184" spans="2:9" ht="26.25" thickBot="1" x14ac:dyDescent="0.3">
      <c r="B184" s="37">
        <v>179</v>
      </c>
      <c r="C184" s="40" t="s">
        <v>400</v>
      </c>
      <c r="D184" s="40" t="s">
        <v>401</v>
      </c>
      <c r="E184" s="13">
        <v>45400000</v>
      </c>
      <c r="F184" s="13" t="s">
        <v>399</v>
      </c>
      <c r="G184" s="28">
        <v>42221</v>
      </c>
      <c r="H184" s="15">
        <v>326270</v>
      </c>
      <c r="I184" s="15">
        <v>97881</v>
      </c>
    </row>
    <row r="185" spans="2:9" ht="15.75" thickBot="1" x14ac:dyDescent="0.3">
      <c r="B185" s="37">
        <v>180</v>
      </c>
      <c r="C185" s="40" t="s">
        <v>402</v>
      </c>
      <c r="D185" s="40" t="s">
        <v>403</v>
      </c>
      <c r="E185" s="13">
        <v>85111810</v>
      </c>
      <c r="F185" s="13" t="s">
        <v>11</v>
      </c>
      <c r="G185" s="28">
        <v>42221</v>
      </c>
      <c r="H185" s="15">
        <v>360</v>
      </c>
      <c r="I185" s="15">
        <v>360</v>
      </c>
    </row>
    <row r="186" spans="2:9" ht="26.25" thickBot="1" x14ac:dyDescent="0.3">
      <c r="B186" s="44">
        <v>181</v>
      </c>
      <c r="C186" s="54" t="s">
        <v>404</v>
      </c>
      <c r="D186" s="40" t="s">
        <v>405</v>
      </c>
      <c r="E186" s="13">
        <v>15931500</v>
      </c>
      <c r="F186" s="13" t="s">
        <v>11</v>
      </c>
      <c r="G186" s="55">
        <v>42222</v>
      </c>
      <c r="H186" s="47">
        <v>78</v>
      </c>
      <c r="I186" s="47">
        <v>78</v>
      </c>
    </row>
    <row r="187" spans="2:9" ht="15.75" thickBot="1" x14ac:dyDescent="0.3">
      <c r="B187" s="37">
        <v>182</v>
      </c>
      <c r="C187" s="40" t="s">
        <v>406</v>
      </c>
      <c r="D187" s="40" t="s">
        <v>407</v>
      </c>
      <c r="E187" s="57" t="s">
        <v>408</v>
      </c>
      <c r="F187" s="13" t="s">
        <v>11</v>
      </c>
      <c r="G187" s="28">
        <v>42222</v>
      </c>
      <c r="H187" s="15">
        <v>45.01</v>
      </c>
      <c r="I187" s="15">
        <v>45.01</v>
      </c>
    </row>
    <row r="188" spans="2:9" ht="15.75" thickBot="1" x14ac:dyDescent="0.3">
      <c r="B188" s="37">
        <v>183</v>
      </c>
      <c r="C188" s="40" t="s">
        <v>409</v>
      </c>
      <c r="D188" s="40" t="s">
        <v>161</v>
      </c>
      <c r="E188" s="31">
        <v>39541100</v>
      </c>
      <c r="F188" s="13" t="s">
        <v>11</v>
      </c>
      <c r="G188" s="28">
        <v>42222</v>
      </c>
      <c r="H188" s="15">
        <v>200</v>
      </c>
      <c r="I188" s="15">
        <v>200</v>
      </c>
    </row>
    <row r="189" spans="2:9" ht="15.75" thickBot="1" x14ac:dyDescent="0.3">
      <c r="B189" s="37">
        <v>184</v>
      </c>
      <c r="C189" s="40" t="s">
        <v>410</v>
      </c>
      <c r="D189" s="40" t="s">
        <v>411</v>
      </c>
      <c r="E189" s="57" t="s">
        <v>302</v>
      </c>
      <c r="F189" s="13" t="s">
        <v>11</v>
      </c>
      <c r="G189" s="28">
        <v>42222</v>
      </c>
      <c r="H189" s="15">
        <v>1460</v>
      </c>
      <c r="I189" s="15">
        <v>1460</v>
      </c>
    </row>
    <row r="190" spans="2:9" ht="15.75" thickBot="1" x14ac:dyDescent="0.3">
      <c r="B190" s="37">
        <v>185</v>
      </c>
      <c r="C190" s="41" t="s">
        <v>412</v>
      </c>
      <c r="D190" s="40" t="s">
        <v>413</v>
      </c>
      <c r="E190" s="22" t="s">
        <v>408</v>
      </c>
      <c r="F190" s="13" t="s">
        <v>11</v>
      </c>
      <c r="G190" s="28">
        <v>42222</v>
      </c>
      <c r="H190" s="15">
        <v>30</v>
      </c>
      <c r="I190" s="15">
        <v>30</v>
      </c>
    </row>
    <row r="191" spans="2:9" ht="15.75" thickBot="1" x14ac:dyDescent="0.3">
      <c r="B191" s="37">
        <v>186</v>
      </c>
      <c r="C191" s="41" t="s">
        <v>215</v>
      </c>
      <c r="D191" s="41" t="s">
        <v>414</v>
      </c>
      <c r="E191" s="31">
        <v>15800000</v>
      </c>
      <c r="F191" s="13" t="s">
        <v>11</v>
      </c>
      <c r="G191" s="28">
        <v>42226</v>
      </c>
      <c r="H191" s="26">
        <f>29.65</f>
        <v>29.65</v>
      </c>
      <c r="I191" s="26">
        <f>29.65</f>
        <v>29.65</v>
      </c>
    </row>
    <row r="192" spans="2:9" ht="15.75" thickBot="1" x14ac:dyDescent="0.3">
      <c r="B192" s="37">
        <v>187</v>
      </c>
      <c r="C192" s="41" t="s">
        <v>415</v>
      </c>
      <c r="D192" s="40" t="s">
        <v>416</v>
      </c>
      <c r="E192" s="31">
        <v>35125200</v>
      </c>
      <c r="F192" s="13" t="s">
        <v>11</v>
      </c>
      <c r="G192" s="28">
        <v>42229</v>
      </c>
      <c r="H192" s="15">
        <v>4450</v>
      </c>
      <c r="I192" s="15">
        <f>4450</f>
        <v>4450</v>
      </c>
    </row>
    <row r="193" spans="2:9" ht="15.75" thickBot="1" x14ac:dyDescent="0.3">
      <c r="B193" s="37">
        <v>188</v>
      </c>
      <c r="C193" s="41" t="s">
        <v>417</v>
      </c>
      <c r="D193" s="40" t="s">
        <v>418</v>
      </c>
      <c r="E193" s="58" t="s">
        <v>419</v>
      </c>
      <c r="F193" s="31" t="s">
        <v>11</v>
      </c>
      <c r="G193" s="28">
        <v>42233</v>
      </c>
      <c r="H193" s="15">
        <v>855</v>
      </c>
      <c r="I193" s="15">
        <f>855</f>
        <v>855</v>
      </c>
    </row>
    <row r="194" spans="2:9" ht="26.25" thickBot="1" x14ac:dyDescent="0.3">
      <c r="B194" s="37">
        <v>189</v>
      </c>
      <c r="C194" s="30" t="s">
        <v>420</v>
      </c>
      <c r="D194" s="40" t="s">
        <v>421</v>
      </c>
      <c r="E194" s="59">
        <v>71900000</v>
      </c>
      <c r="F194" s="31" t="s">
        <v>11</v>
      </c>
      <c r="G194" s="28">
        <v>42233</v>
      </c>
      <c r="H194" s="15">
        <v>768</v>
      </c>
      <c r="I194" s="15">
        <f>6555.11</f>
        <v>6555.11</v>
      </c>
    </row>
    <row r="195" spans="2:9" ht="15.75" thickBot="1" x14ac:dyDescent="0.3">
      <c r="B195" s="49">
        <v>190</v>
      </c>
      <c r="C195" s="51" t="s">
        <v>422</v>
      </c>
      <c r="D195" s="50" t="s">
        <v>423</v>
      </c>
      <c r="E195" s="60">
        <v>30213300</v>
      </c>
      <c r="F195" s="60" t="s">
        <v>51</v>
      </c>
      <c r="G195" s="53">
        <v>42233</v>
      </c>
      <c r="H195" s="26">
        <v>15553.8</v>
      </c>
      <c r="I195" s="26"/>
    </row>
    <row r="196" spans="2:9" ht="15.75" thickBot="1" x14ac:dyDescent="0.3">
      <c r="B196" s="37">
        <v>191</v>
      </c>
      <c r="C196" s="41" t="s">
        <v>424</v>
      </c>
      <c r="D196" s="41" t="s">
        <v>425</v>
      </c>
      <c r="E196" s="13">
        <v>18500000</v>
      </c>
      <c r="F196" s="13" t="s">
        <v>11</v>
      </c>
      <c r="G196" s="28">
        <v>42233</v>
      </c>
      <c r="H196" s="15">
        <v>164.6</v>
      </c>
      <c r="I196" s="15">
        <f>164.6</f>
        <v>164.6</v>
      </c>
    </row>
    <row r="197" spans="2:9" ht="15.75" thickBot="1" x14ac:dyDescent="0.3">
      <c r="B197" s="37">
        <v>192</v>
      </c>
      <c r="C197" s="41" t="s">
        <v>426</v>
      </c>
      <c r="D197" s="40" t="s">
        <v>427</v>
      </c>
      <c r="E197" s="13">
        <v>15980000</v>
      </c>
      <c r="F197" s="13" t="s">
        <v>11</v>
      </c>
      <c r="G197" s="28">
        <v>42233</v>
      </c>
      <c r="H197" s="15">
        <v>391.2</v>
      </c>
      <c r="I197" s="15">
        <f>391.2</f>
        <v>391.2</v>
      </c>
    </row>
    <row r="198" spans="2:9" ht="15.75" thickBot="1" x14ac:dyDescent="0.3">
      <c r="B198" s="37">
        <v>193</v>
      </c>
      <c r="C198" s="41" t="s">
        <v>426</v>
      </c>
      <c r="D198" s="41" t="s">
        <v>428</v>
      </c>
      <c r="E198" s="25" t="s">
        <v>429</v>
      </c>
      <c r="F198" s="13" t="s">
        <v>11</v>
      </c>
      <c r="G198" s="28">
        <v>42233</v>
      </c>
      <c r="H198" s="15">
        <v>111</v>
      </c>
      <c r="I198" s="15">
        <f>111</f>
        <v>111</v>
      </c>
    </row>
    <row r="199" spans="2:9" ht="26.25" thickBot="1" x14ac:dyDescent="0.3">
      <c r="B199" s="37">
        <v>194</v>
      </c>
      <c r="C199" s="41" t="s">
        <v>426</v>
      </c>
      <c r="D199" s="41" t="s">
        <v>430</v>
      </c>
      <c r="E199" s="25" t="s">
        <v>431</v>
      </c>
      <c r="F199" s="13" t="s">
        <v>11</v>
      </c>
      <c r="G199" s="28">
        <v>42233</v>
      </c>
      <c r="H199" s="15">
        <v>192.16</v>
      </c>
      <c r="I199" s="15">
        <f>192.16</f>
        <v>192.16</v>
      </c>
    </row>
    <row r="200" spans="2:9" ht="15.75" thickBot="1" x14ac:dyDescent="0.3">
      <c r="B200" s="37">
        <v>195</v>
      </c>
      <c r="C200" s="41" t="s">
        <v>426</v>
      </c>
      <c r="D200" s="41" t="s">
        <v>414</v>
      </c>
      <c r="E200" s="13">
        <v>15800000</v>
      </c>
      <c r="F200" s="13" t="s">
        <v>11</v>
      </c>
      <c r="G200" s="28">
        <v>42240</v>
      </c>
      <c r="H200" s="15">
        <v>26.82</v>
      </c>
      <c r="I200" s="15">
        <f>26.82</f>
        <v>26.82</v>
      </c>
    </row>
    <row r="201" spans="2:9" ht="15.75" thickBot="1" x14ac:dyDescent="0.3">
      <c r="B201" s="37">
        <v>196</v>
      </c>
      <c r="C201" s="41" t="s">
        <v>432</v>
      </c>
      <c r="D201" s="41" t="s">
        <v>322</v>
      </c>
      <c r="E201" s="13">
        <v>34351100</v>
      </c>
      <c r="F201" s="13" t="s">
        <v>11</v>
      </c>
      <c r="G201" s="28">
        <v>42240</v>
      </c>
      <c r="H201" s="15">
        <v>500</v>
      </c>
      <c r="I201" s="15">
        <f>500</f>
        <v>500</v>
      </c>
    </row>
    <row r="202" spans="2:9" ht="26.25" thickBot="1" x14ac:dyDescent="0.3">
      <c r="B202" s="37">
        <v>197</v>
      </c>
      <c r="C202" s="40" t="s">
        <v>433</v>
      </c>
      <c r="D202" s="41" t="s">
        <v>434</v>
      </c>
      <c r="E202" s="22" t="s">
        <v>302</v>
      </c>
      <c r="F202" s="13" t="s">
        <v>11</v>
      </c>
      <c r="G202" s="28">
        <v>42240</v>
      </c>
      <c r="H202" s="15">
        <v>900</v>
      </c>
      <c r="I202" s="15">
        <f>900</f>
        <v>900</v>
      </c>
    </row>
    <row r="203" spans="2:9" ht="26.25" thickBot="1" x14ac:dyDescent="0.3">
      <c r="B203" s="49">
        <v>198</v>
      </c>
      <c r="C203" s="51" t="s">
        <v>435</v>
      </c>
      <c r="D203" s="50" t="s">
        <v>436</v>
      </c>
      <c r="E203" s="61" t="s">
        <v>437</v>
      </c>
      <c r="F203" s="52" t="s">
        <v>399</v>
      </c>
      <c r="G203" s="53">
        <v>42240</v>
      </c>
      <c r="H203" s="26">
        <v>162105</v>
      </c>
      <c r="I203" s="26"/>
    </row>
    <row r="204" spans="2:9" ht="26.25" thickBot="1" x14ac:dyDescent="0.3">
      <c r="B204" s="49">
        <v>199</v>
      </c>
      <c r="C204" s="51" t="s">
        <v>438</v>
      </c>
      <c r="D204" s="50" t="s">
        <v>439</v>
      </c>
      <c r="E204" s="52">
        <v>76300000</v>
      </c>
      <c r="F204" s="52" t="s">
        <v>32</v>
      </c>
      <c r="G204" s="53">
        <v>42242</v>
      </c>
      <c r="H204" s="26">
        <v>15975</v>
      </c>
      <c r="I204" s="26"/>
    </row>
    <row r="205" spans="2:9" ht="15.75" thickBot="1" x14ac:dyDescent="0.3">
      <c r="B205" s="37">
        <v>200</v>
      </c>
      <c r="C205" s="41" t="s">
        <v>440</v>
      </c>
      <c r="D205" s="41" t="s">
        <v>441</v>
      </c>
      <c r="E205" s="13">
        <v>44617000</v>
      </c>
      <c r="F205" s="13" t="s">
        <v>11</v>
      </c>
      <c r="G205" s="28">
        <v>42242</v>
      </c>
      <c r="H205" s="15">
        <v>1560</v>
      </c>
      <c r="I205" s="15">
        <f>1560</f>
        <v>1560</v>
      </c>
    </row>
    <row r="206" spans="2:9" ht="15.75" thickBot="1" x14ac:dyDescent="0.3">
      <c r="B206" s="37">
        <v>201</v>
      </c>
      <c r="C206" s="41" t="s">
        <v>442</v>
      </c>
      <c r="D206" s="41" t="s">
        <v>443</v>
      </c>
      <c r="E206" s="22" t="s">
        <v>70</v>
      </c>
      <c r="F206" s="13" t="s">
        <v>212</v>
      </c>
      <c r="G206" s="28">
        <v>42242</v>
      </c>
      <c r="H206" s="15">
        <v>3702.72</v>
      </c>
      <c r="I206" s="15">
        <f>3702.72</f>
        <v>3702.72</v>
      </c>
    </row>
    <row r="207" spans="2:9" ht="15.75" thickBot="1" x14ac:dyDescent="0.3">
      <c r="B207" s="49">
        <v>202</v>
      </c>
      <c r="C207" s="51" t="s">
        <v>444</v>
      </c>
      <c r="D207" s="50" t="s">
        <v>230</v>
      </c>
      <c r="E207" s="52">
        <v>32420000</v>
      </c>
      <c r="F207" s="52" t="s">
        <v>399</v>
      </c>
      <c r="G207" s="53">
        <v>42247</v>
      </c>
      <c r="H207" s="26">
        <v>32156</v>
      </c>
      <c r="I207" s="26"/>
    </row>
    <row r="208" spans="2:9" ht="15.75" thickBot="1" x14ac:dyDescent="0.3">
      <c r="B208" s="49">
        <v>203</v>
      </c>
      <c r="C208" s="51" t="s">
        <v>445</v>
      </c>
      <c r="D208" s="51" t="s">
        <v>446</v>
      </c>
      <c r="E208" s="52">
        <v>771110000</v>
      </c>
      <c r="F208" s="52" t="s">
        <v>32</v>
      </c>
      <c r="G208" s="53">
        <v>42247</v>
      </c>
      <c r="H208" s="26">
        <v>1800</v>
      </c>
      <c r="I208" s="26"/>
    </row>
    <row r="209" spans="2:9" ht="15.75" thickBot="1" x14ac:dyDescent="0.3">
      <c r="B209" s="49">
        <v>204</v>
      </c>
      <c r="C209" s="51" t="s">
        <v>160</v>
      </c>
      <c r="D209" s="51" t="s">
        <v>447</v>
      </c>
      <c r="E209" s="52">
        <v>24300000</v>
      </c>
      <c r="F209" s="52" t="s">
        <v>11</v>
      </c>
      <c r="G209" s="53">
        <v>42247</v>
      </c>
      <c r="H209" s="26">
        <v>36</v>
      </c>
      <c r="I209" s="26"/>
    </row>
    <row r="210" spans="2:9" ht="39" thickBot="1" x14ac:dyDescent="0.3">
      <c r="B210" s="37">
        <v>205</v>
      </c>
      <c r="C210" s="40" t="s">
        <v>448</v>
      </c>
      <c r="D210" s="40" t="s">
        <v>449</v>
      </c>
      <c r="E210" s="13">
        <v>85111810</v>
      </c>
      <c r="F210" s="13" t="s">
        <v>11</v>
      </c>
      <c r="G210" s="28">
        <v>42247</v>
      </c>
      <c r="H210" s="15">
        <v>300</v>
      </c>
      <c r="I210" s="15">
        <f>100</f>
        <v>100</v>
      </c>
    </row>
    <row r="211" spans="2:9" ht="26.25" thickBot="1" x14ac:dyDescent="0.3">
      <c r="B211" s="37">
        <v>206</v>
      </c>
      <c r="C211" s="41" t="s">
        <v>450</v>
      </c>
      <c r="D211" s="40" t="s">
        <v>451</v>
      </c>
      <c r="E211" s="13">
        <v>16311000</v>
      </c>
      <c r="F211" s="13" t="s">
        <v>11</v>
      </c>
      <c r="G211" s="28">
        <v>42248</v>
      </c>
      <c r="H211" s="15">
        <v>1578</v>
      </c>
      <c r="I211" s="15">
        <f>1578</f>
        <v>1578</v>
      </c>
    </row>
    <row r="212" spans="2:9" ht="15.75" thickBot="1" x14ac:dyDescent="0.3">
      <c r="B212" s="37">
        <v>207</v>
      </c>
      <c r="C212" s="41" t="s">
        <v>452</v>
      </c>
      <c r="D212" s="40" t="s">
        <v>453</v>
      </c>
      <c r="E212" s="13">
        <v>39541000</v>
      </c>
      <c r="F212" s="13" t="s">
        <v>11</v>
      </c>
      <c r="G212" s="28">
        <v>42250</v>
      </c>
      <c r="H212" s="15">
        <v>70</v>
      </c>
      <c r="I212" s="15">
        <f>70</f>
        <v>70</v>
      </c>
    </row>
    <row r="213" spans="2:9" ht="15.75" thickBot="1" x14ac:dyDescent="0.3">
      <c r="B213" s="37">
        <v>208</v>
      </c>
      <c r="C213" s="41" t="s">
        <v>454</v>
      </c>
      <c r="D213" s="41" t="s">
        <v>455</v>
      </c>
      <c r="E213" s="13">
        <v>39532000</v>
      </c>
      <c r="F213" s="13" t="s">
        <v>11</v>
      </c>
      <c r="G213" s="28">
        <v>42254</v>
      </c>
      <c r="H213" s="15">
        <v>1326.4</v>
      </c>
      <c r="I213" s="15">
        <f>1326.4</f>
        <v>1326.4</v>
      </c>
    </row>
    <row r="214" spans="2:9" ht="15.75" thickBot="1" x14ac:dyDescent="0.3">
      <c r="B214" s="37">
        <v>209</v>
      </c>
      <c r="C214" s="41" t="s">
        <v>456</v>
      </c>
      <c r="D214" s="40" t="s">
        <v>457</v>
      </c>
      <c r="E214" s="13">
        <v>44523200</v>
      </c>
      <c r="F214" s="13" t="s">
        <v>11</v>
      </c>
      <c r="G214" s="28">
        <v>42257</v>
      </c>
      <c r="H214" s="15">
        <v>100</v>
      </c>
      <c r="I214" s="15">
        <f>100</f>
        <v>100</v>
      </c>
    </row>
    <row r="215" spans="2:9" ht="15.75" thickBot="1" x14ac:dyDescent="0.3">
      <c r="B215" s="37">
        <v>210</v>
      </c>
      <c r="C215" s="41" t="s">
        <v>458</v>
      </c>
      <c r="D215" s="40" t="s">
        <v>459</v>
      </c>
      <c r="E215" s="13">
        <v>39541110</v>
      </c>
      <c r="F215" s="13" t="s">
        <v>11</v>
      </c>
      <c r="G215" s="28">
        <v>42258</v>
      </c>
      <c r="H215" s="15">
        <v>15</v>
      </c>
      <c r="I215" s="15">
        <f>15</f>
        <v>15</v>
      </c>
    </row>
    <row r="216" spans="2:9" ht="26.25" thickBot="1" x14ac:dyDescent="0.3">
      <c r="B216" s="37">
        <v>211</v>
      </c>
      <c r="C216" s="40" t="s">
        <v>460</v>
      </c>
      <c r="D216" s="40" t="s">
        <v>461</v>
      </c>
      <c r="E216" s="13">
        <v>63110000</v>
      </c>
      <c r="F216" s="13" t="s">
        <v>32</v>
      </c>
      <c r="G216" s="28">
        <v>42258</v>
      </c>
      <c r="H216" s="15">
        <v>1154</v>
      </c>
      <c r="I216" s="15">
        <f>1154</f>
        <v>1154</v>
      </c>
    </row>
    <row r="217" spans="2:9" ht="15.75" thickBot="1" x14ac:dyDescent="0.3">
      <c r="B217" s="37">
        <v>212</v>
      </c>
      <c r="C217" s="41" t="s">
        <v>450</v>
      </c>
      <c r="D217" s="41" t="s">
        <v>462</v>
      </c>
      <c r="E217" s="13">
        <v>34911100</v>
      </c>
      <c r="F217" s="13" t="s">
        <v>11</v>
      </c>
      <c r="G217" s="28">
        <v>42258</v>
      </c>
      <c r="H217" s="15">
        <v>144</v>
      </c>
      <c r="I217" s="15">
        <f>144</f>
        <v>144</v>
      </c>
    </row>
    <row r="218" spans="2:9" ht="15.75" thickBot="1" x14ac:dyDescent="0.3">
      <c r="B218" s="37">
        <v>213</v>
      </c>
      <c r="C218" s="41" t="s">
        <v>450</v>
      </c>
      <c r="D218" s="40" t="s">
        <v>463</v>
      </c>
      <c r="E218" s="14">
        <v>44511110</v>
      </c>
      <c r="F218" s="13" t="s">
        <v>11</v>
      </c>
      <c r="G218" s="28">
        <v>42258</v>
      </c>
      <c r="H218" s="15">
        <v>57.9</v>
      </c>
      <c r="I218" s="15">
        <f>57.9</f>
        <v>57.9</v>
      </c>
    </row>
    <row r="219" spans="2:9" ht="15.75" thickBot="1" x14ac:dyDescent="0.3">
      <c r="B219" s="37">
        <v>214</v>
      </c>
      <c r="C219" s="41" t="s">
        <v>210</v>
      </c>
      <c r="D219" s="40" t="s">
        <v>464</v>
      </c>
      <c r="E219" s="13">
        <v>30197630</v>
      </c>
      <c r="F219" s="13" t="s">
        <v>465</v>
      </c>
      <c r="G219" s="28">
        <v>42261</v>
      </c>
      <c r="H219" s="15">
        <v>3936</v>
      </c>
      <c r="I219" s="15">
        <f>3936</f>
        <v>3936</v>
      </c>
    </row>
    <row r="220" spans="2:9" ht="15.75" thickBot="1" x14ac:dyDescent="0.3">
      <c r="B220" s="37">
        <v>215</v>
      </c>
      <c r="C220" s="41" t="s">
        <v>458</v>
      </c>
      <c r="D220" s="41" t="s">
        <v>466</v>
      </c>
      <c r="E220" s="13">
        <v>39224330</v>
      </c>
      <c r="F220" s="13" t="s">
        <v>11</v>
      </c>
      <c r="G220" s="28">
        <v>42262</v>
      </c>
      <c r="H220" s="15">
        <v>18</v>
      </c>
      <c r="I220" s="15">
        <f>18</f>
        <v>18</v>
      </c>
    </row>
    <row r="221" spans="2:9" ht="15.75" thickBot="1" x14ac:dyDescent="0.3">
      <c r="B221" s="37">
        <v>216</v>
      </c>
      <c r="C221" s="41" t="s">
        <v>467</v>
      </c>
      <c r="D221" s="40" t="s">
        <v>468</v>
      </c>
      <c r="E221" s="13">
        <v>98351100</v>
      </c>
      <c r="F221" s="13" t="s">
        <v>11</v>
      </c>
      <c r="G221" s="28">
        <v>42263</v>
      </c>
      <c r="H221" s="15">
        <v>250</v>
      </c>
      <c r="I221" s="15">
        <f>250</f>
        <v>250</v>
      </c>
    </row>
    <row r="222" spans="2:9" ht="15.75" thickBot="1" x14ac:dyDescent="0.3">
      <c r="B222" s="37">
        <v>217</v>
      </c>
      <c r="C222" s="41" t="s">
        <v>469</v>
      </c>
      <c r="D222" s="41" t="s">
        <v>470</v>
      </c>
      <c r="E222" s="13">
        <v>79540000</v>
      </c>
      <c r="F222" s="13" t="s">
        <v>11</v>
      </c>
      <c r="G222" s="28">
        <v>42263</v>
      </c>
      <c r="H222" s="15">
        <v>135</v>
      </c>
      <c r="I222" s="15">
        <f>135</f>
        <v>135</v>
      </c>
    </row>
    <row r="223" spans="2:9" ht="15.75" thickBot="1" x14ac:dyDescent="0.3">
      <c r="B223" s="49">
        <v>218</v>
      </c>
      <c r="C223" s="51" t="s">
        <v>471</v>
      </c>
      <c r="D223" s="51" t="s">
        <v>472</v>
      </c>
      <c r="E223" s="52">
        <v>15713000</v>
      </c>
      <c r="F223" s="52" t="s">
        <v>32</v>
      </c>
      <c r="G223" s="53">
        <v>42263</v>
      </c>
      <c r="H223" s="26">
        <v>8850</v>
      </c>
      <c r="I223" s="26"/>
    </row>
    <row r="224" spans="2:9" ht="27" customHeight="1" thickBot="1" x14ac:dyDescent="0.3">
      <c r="B224" s="37">
        <v>219</v>
      </c>
      <c r="C224" s="40" t="s">
        <v>473</v>
      </c>
      <c r="D224" s="41" t="s">
        <v>474</v>
      </c>
      <c r="E224" s="13">
        <v>72700000</v>
      </c>
      <c r="F224" s="13" t="s">
        <v>11</v>
      </c>
      <c r="G224" s="28">
        <v>42263</v>
      </c>
      <c r="H224" s="15">
        <v>1400</v>
      </c>
      <c r="I224" s="15">
        <f>1400</f>
        <v>1400</v>
      </c>
    </row>
    <row r="225" spans="2:9" ht="15.75" thickBot="1" x14ac:dyDescent="0.3">
      <c r="B225" s="44">
        <v>220</v>
      </c>
      <c r="C225" s="45" t="s">
        <v>475</v>
      </c>
      <c r="D225" s="40" t="s">
        <v>476</v>
      </c>
      <c r="E225" s="13">
        <v>33651690</v>
      </c>
      <c r="F225" s="13" t="s">
        <v>11</v>
      </c>
      <c r="G225" s="28">
        <v>42263</v>
      </c>
      <c r="H225" s="47">
        <v>21.4</v>
      </c>
      <c r="I225" s="47">
        <f>21.4</f>
        <v>21.4</v>
      </c>
    </row>
    <row r="226" spans="2:9" ht="15.75" thickBot="1" x14ac:dyDescent="0.3">
      <c r="B226" s="62">
        <v>221</v>
      </c>
      <c r="C226" s="63" t="s">
        <v>477</v>
      </c>
      <c r="D226" s="51" t="s">
        <v>478</v>
      </c>
      <c r="E226" s="52">
        <v>31154000</v>
      </c>
      <c r="F226" s="52" t="s">
        <v>32</v>
      </c>
      <c r="G226" s="64">
        <v>42264</v>
      </c>
      <c r="H226" s="18">
        <v>7000</v>
      </c>
      <c r="I226" s="18"/>
    </row>
    <row r="227" spans="2:9" ht="15.75" thickBot="1" x14ac:dyDescent="0.3">
      <c r="B227" s="37">
        <v>222</v>
      </c>
      <c r="C227" s="40" t="s">
        <v>479</v>
      </c>
      <c r="D227" s="41" t="s">
        <v>480</v>
      </c>
      <c r="E227" s="25" t="s">
        <v>481</v>
      </c>
      <c r="F227" s="13" t="s">
        <v>11</v>
      </c>
      <c r="G227" s="28">
        <v>42265</v>
      </c>
      <c r="H227" s="15">
        <v>123</v>
      </c>
      <c r="I227" s="15">
        <v>123</v>
      </c>
    </row>
    <row r="228" spans="2:9" ht="15.75" thickBot="1" x14ac:dyDescent="0.3">
      <c r="B228" s="37">
        <v>223</v>
      </c>
      <c r="C228" s="41" t="s">
        <v>482</v>
      </c>
      <c r="D228" s="41" t="s">
        <v>480</v>
      </c>
      <c r="E228" s="25" t="s">
        <v>481</v>
      </c>
      <c r="F228" s="13" t="s">
        <v>11</v>
      </c>
      <c r="G228" s="28">
        <v>42265</v>
      </c>
      <c r="H228" s="15">
        <v>50</v>
      </c>
      <c r="I228" s="15">
        <f>50</f>
        <v>50</v>
      </c>
    </row>
    <row r="229" spans="2:9" ht="15.75" thickBot="1" x14ac:dyDescent="0.3">
      <c r="B229" s="37">
        <v>224</v>
      </c>
      <c r="C229" s="41" t="s">
        <v>483</v>
      </c>
      <c r="D229" s="41" t="s">
        <v>480</v>
      </c>
      <c r="E229" s="25" t="s">
        <v>481</v>
      </c>
      <c r="F229" s="13" t="s">
        <v>11</v>
      </c>
      <c r="G229" s="28">
        <v>42265</v>
      </c>
      <c r="H229" s="15">
        <v>19</v>
      </c>
      <c r="I229" s="15">
        <f>19</f>
        <v>19</v>
      </c>
    </row>
    <row r="230" spans="2:9" ht="15.75" thickBot="1" x14ac:dyDescent="0.3">
      <c r="B230" s="37">
        <v>225</v>
      </c>
      <c r="C230" s="41" t="s">
        <v>484</v>
      </c>
      <c r="D230" s="41" t="s">
        <v>485</v>
      </c>
      <c r="E230" s="13">
        <v>32324300</v>
      </c>
      <c r="F230" s="13" t="s">
        <v>11</v>
      </c>
      <c r="G230" s="28">
        <v>42265</v>
      </c>
      <c r="H230" s="15">
        <v>320</v>
      </c>
      <c r="I230" s="15">
        <f>320</f>
        <v>320</v>
      </c>
    </row>
    <row r="231" spans="2:9" ht="26.25" thickBot="1" x14ac:dyDescent="0.3">
      <c r="B231" s="49">
        <v>226</v>
      </c>
      <c r="C231" s="51" t="s">
        <v>486</v>
      </c>
      <c r="D231" s="50" t="s">
        <v>487</v>
      </c>
      <c r="E231" s="52">
        <v>45200000</v>
      </c>
      <c r="F231" s="52" t="s">
        <v>399</v>
      </c>
      <c r="G231" s="53">
        <v>42268</v>
      </c>
      <c r="H231" s="26">
        <v>20728</v>
      </c>
      <c r="I231" s="26"/>
    </row>
    <row r="232" spans="2:9" ht="15.75" thickBot="1" x14ac:dyDescent="0.3">
      <c r="B232" s="49">
        <v>227</v>
      </c>
      <c r="C232" s="51" t="s">
        <v>488</v>
      </c>
      <c r="D232" s="51" t="s">
        <v>489</v>
      </c>
      <c r="E232" s="52">
        <v>39298000</v>
      </c>
      <c r="F232" s="52" t="s">
        <v>11</v>
      </c>
      <c r="G232" s="53">
        <v>42268</v>
      </c>
      <c r="H232" s="26">
        <v>563.96</v>
      </c>
      <c r="I232" s="26"/>
    </row>
    <row r="233" spans="2:9" ht="26.25" thickBot="1" x14ac:dyDescent="0.3">
      <c r="B233" s="49">
        <v>228</v>
      </c>
      <c r="C233" s="51" t="s">
        <v>490</v>
      </c>
      <c r="D233" s="50" t="s">
        <v>491</v>
      </c>
      <c r="E233" s="61" t="s">
        <v>492</v>
      </c>
      <c r="F233" s="52" t="s">
        <v>32</v>
      </c>
      <c r="G233" s="53">
        <v>42270</v>
      </c>
      <c r="H233" s="26">
        <v>12000</v>
      </c>
      <c r="I233" s="26"/>
    </row>
    <row r="234" spans="2:9" ht="26.25" thickBot="1" x14ac:dyDescent="0.3">
      <c r="B234" s="49">
        <v>229</v>
      </c>
      <c r="C234" s="51" t="s">
        <v>490</v>
      </c>
      <c r="D234" s="50" t="s">
        <v>493</v>
      </c>
      <c r="E234" s="52">
        <v>30200000</v>
      </c>
      <c r="F234" s="52" t="s">
        <v>32</v>
      </c>
      <c r="G234" s="53">
        <v>42270</v>
      </c>
      <c r="H234" s="26">
        <v>16200</v>
      </c>
      <c r="I234" s="26"/>
    </row>
    <row r="235" spans="2:9" ht="26.25" thickBot="1" x14ac:dyDescent="0.3">
      <c r="B235" s="49">
        <v>230</v>
      </c>
      <c r="C235" s="51" t="s">
        <v>494</v>
      </c>
      <c r="D235" s="50" t="s">
        <v>77</v>
      </c>
      <c r="E235" s="52">
        <v>77111000</v>
      </c>
      <c r="F235" s="52" t="s">
        <v>32</v>
      </c>
      <c r="G235" s="53">
        <v>42271</v>
      </c>
      <c r="H235" s="26">
        <v>50000</v>
      </c>
      <c r="I235" s="26"/>
    </row>
    <row r="236" spans="2:9" ht="26.25" thickBot="1" x14ac:dyDescent="0.3">
      <c r="B236" s="37">
        <v>231</v>
      </c>
      <c r="C236" s="40" t="s">
        <v>495</v>
      </c>
      <c r="D236" s="40" t="s">
        <v>496</v>
      </c>
      <c r="E236" s="13">
        <v>16810000</v>
      </c>
      <c r="F236" s="13" t="s">
        <v>11</v>
      </c>
      <c r="G236" s="28">
        <v>42271</v>
      </c>
      <c r="H236" s="15">
        <v>222</v>
      </c>
      <c r="I236" s="15">
        <f>222</f>
        <v>222</v>
      </c>
    </row>
    <row r="237" spans="2:9" ht="15.75" thickBot="1" x14ac:dyDescent="0.3">
      <c r="B237" s="37">
        <v>232</v>
      </c>
      <c r="C237" s="41" t="s">
        <v>497</v>
      </c>
      <c r="D237" s="41" t="s">
        <v>498</v>
      </c>
      <c r="E237" s="13">
        <v>15898000</v>
      </c>
      <c r="F237" s="13" t="s">
        <v>11</v>
      </c>
      <c r="G237" s="28">
        <v>42271</v>
      </c>
      <c r="H237" s="15">
        <v>157</v>
      </c>
      <c r="I237" s="15">
        <f>157</f>
        <v>157</v>
      </c>
    </row>
    <row r="238" spans="2:9" ht="15.75" thickBot="1" x14ac:dyDescent="0.3">
      <c r="B238" s="37">
        <v>233</v>
      </c>
      <c r="C238" s="40" t="s">
        <v>499</v>
      </c>
      <c r="D238" s="40" t="s">
        <v>203</v>
      </c>
      <c r="E238" s="13">
        <v>79952100</v>
      </c>
      <c r="F238" s="13" t="s">
        <v>11</v>
      </c>
      <c r="G238" s="28">
        <v>42271</v>
      </c>
      <c r="H238" s="15">
        <v>13558.2</v>
      </c>
      <c r="I238" s="15">
        <f>13558.2</f>
        <v>13558.2</v>
      </c>
    </row>
    <row r="239" spans="2:9" ht="15.75" thickBot="1" x14ac:dyDescent="0.3">
      <c r="B239" s="37">
        <v>234</v>
      </c>
      <c r="C239" s="40" t="s">
        <v>499</v>
      </c>
      <c r="D239" s="40" t="s">
        <v>203</v>
      </c>
      <c r="E239" s="13">
        <v>79952100</v>
      </c>
      <c r="F239" s="13" t="s">
        <v>11</v>
      </c>
      <c r="G239" s="28">
        <v>42272</v>
      </c>
      <c r="H239" s="15">
        <v>15009.6</v>
      </c>
      <c r="I239" s="15">
        <f>15009.6</f>
        <v>15009.6</v>
      </c>
    </row>
    <row r="240" spans="2:9" ht="26.25" thickBot="1" x14ac:dyDescent="0.3">
      <c r="B240" s="37">
        <v>235</v>
      </c>
      <c r="C240" s="40" t="s">
        <v>500</v>
      </c>
      <c r="D240" s="40" t="s">
        <v>501</v>
      </c>
      <c r="E240" s="13">
        <v>39130000</v>
      </c>
      <c r="F240" s="13" t="s">
        <v>148</v>
      </c>
      <c r="G240" s="28">
        <v>42272</v>
      </c>
      <c r="H240" s="15">
        <v>4500</v>
      </c>
      <c r="I240" s="15">
        <f>4500</f>
        <v>4500</v>
      </c>
    </row>
    <row r="241" spans="2:9" ht="15.75" thickBot="1" x14ac:dyDescent="0.3">
      <c r="B241" s="37">
        <v>236</v>
      </c>
      <c r="C241" s="45" t="s">
        <v>502</v>
      </c>
      <c r="D241" s="41" t="s">
        <v>503</v>
      </c>
      <c r="E241" s="13">
        <v>39522110</v>
      </c>
      <c r="F241" s="13" t="s">
        <v>11</v>
      </c>
      <c r="G241" s="55">
        <v>42272</v>
      </c>
      <c r="H241" s="47">
        <v>90</v>
      </c>
      <c r="I241" s="47">
        <f>90</f>
        <v>90</v>
      </c>
    </row>
    <row r="242" spans="2:9" ht="15.75" thickBot="1" x14ac:dyDescent="0.3">
      <c r="B242" s="49">
        <v>237</v>
      </c>
      <c r="C242" s="63" t="s">
        <v>504</v>
      </c>
      <c r="D242" s="50" t="s">
        <v>505</v>
      </c>
      <c r="E242" s="52">
        <v>44100000</v>
      </c>
      <c r="F242" s="52" t="s">
        <v>11</v>
      </c>
      <c r="G242" s="64">
        <v>42272</v>
      </c>
      <c r="H242" s="18">
        <v>244.2</v>
      </c>
      <c r="I242" s="18"/>
    </row>
    <row r="243" spans="2:9" ht="26.25" thickBot="1" x14ac:dyDescent="0.3">
      <c r="B243" s="49">
        <v>238</v>
      </c>
      <c r="C243" s="65" t="s">
        <v>506</v>
      </c>
      <c r="D243" s="51" t="s">
        <v>507</v>
      </c>
      <c r="E243" s="52">
        <v>33691300</v>
      </c>
      <c r="F243" s="52" t="s">
        <v>11</v>
      </c>
      <c r="G243" s="64">
        <v>42272</v>
      </c>
      <c r="H243" s="18">
        <v>198</v>
      </c>
      <c r="I243" s="18"/>
    </row>
    <row r="244" spans="2:9" ht="26.25" thickBot="1" x14ac:dyDescent="0.3">
      <c r="B244" s="49">
        <v>239</v>
      </c>
      <c r="C244" s="50" t="s">
        <v>508</v>
      </c>
      <c r="D244" s="50" t="s">
        <v>59</v>
      </c>
      <c r="E244" s="52">
        <v>72260000</v>
      </c>
      <c r="F244" s="52" t="s">
        <v>11</v>
      </c>
      <c r="G244" s="53">
        <v>42275</v>
      </c>
      <c r="H244" s="26">
        <v>324.89999999999998</v>
      </c>
      <c r="I244" s="26"/>
    </row>
    <row r="245" spans="2:9" ht="15.75" thickBot="1" x14ac:dyDescent="0.3">
      <c r="B245" s="37">
        <v>240</v>
      </c>
      <c r="C245" s="41" t="s">
        <v>215</v>
      </c>
      <c r="D245" s="40" t="s">
        <v>509</v>
      </c>
      <c r="E245" s="25" t="s">
        <v>510</v>
      </c>
      <c r="F245" s="13" t="s">
        <v>11</v>
      </c>
      <c r="G245" s="28">
        <v>42276</v>
      </c>
      <c r="H245" s="15">
        <v>20.25</v>
      </c>
      <c r="I245" s="15">
        <f>20.25</f>
        <v>20.25</v>
      </c>
    </row>
    <row r="246" spans="2:9" ht="15.75" thickBot="1" x14ac:dyDescent="0.3">
      <c r="B246" s="37">
        <v>241</v>
      </c>
      <c r="C246" s="41" t="s">
        <v>215</v>
      </c>
      <c r="D246" s="41" t="s">
        <v>511</v>
      </c>
      <c r="E246" s="13">
        <v>15800000</v>
      </c>
      <c r="F246" s="13" t="s">
        <v>11</v>
      </c>
      <c r="G246" s="28">
        <v>42276</v>
      </c>
      <c r="H246" s="15">
        <v>234.32</v>
      </c>
      <c r="I246" s="15">
        <f>234.32</f>
        <v>234.32</v>
      </c>
    </row>
    <row r="247" spans="2:9" ht="15.75" thickBot="1" x14ac:dyDescent="0.3">
      <c r="B247" s="49">
        <v>242</v>
      </c>
      <c r="C247" s="51" t="s">
        <v>512</v>
      </c>
      <c r="D247" s="50" t="s">
        <v>513</v>
      </c>
      <c r="E247" s="60">
        <v>39222110</v>
      </c>
      <c r="F247" s="60" t="s">
        <v>11</v>
      </c>
      <c r="G247" s="53">
        <v>42277</v>
      </c>
      <c r="H247" s="26">
        <v>11.4</v>
      </c>
      <c r="I247" s="26"/>
    </row>
    <row r="248" spans="2:9" ht="15.75" thickBot="1" x14ac:dyDescent="0.3">
      <c r="B248" s="49">
        <v>243</v>
      </c>
      <c r="C248" s="51" t="s">
        <v>514</v>
      </c>
      <c r="D248" s="51" t="s">
        <v>515</v>
      </c>
      <c r="E248" s="66" t="s">
        <v>516</v>
      </c>
      <c r="F248" s="52" t="s">
        <v>11</v>
      </c>
      <c r="G248" s="53">
        <v>42277</v>
      </c>
      <c r="H248" s="26">
        <v>1900</v>
      </c>
      <c r="I248" s="26"/>
    </row>
    <row r="249" spans="2:9" ht="15.75" thickBot="1" x14ac:dyDescent="0.3">
      <c r="B249" s="49">
        <v>244</v>
      </c>
      <c r="C249" s="51" t="s">
        <v>517</v>
      </c>
      <c r="D249" s="51" t="s">
        <v>518</v>
      </c>
      <c r="E249" s="66" t="s">
        <v>516</v>
      </c>
      <c r="F249" s="52" t="s">
        <v>11</v>
      </c>
      <c r="G249" s="53">
        <v>42277</v>
      </c>
      <c r="H249" s="26">
        <v>1050</v>
      </c>
      <c r="I249" s="26"/>
    </row>
    <row r="250" spans="2:9" ht="15.75" thickBot="1" x14ac:dyDescent="0.3">
      <c r="B250" s="49">
        <v>245</v>
      </c>
      <c r="C250" s="51" t="s">
        <v>519</v>
      </c>
      <c r="D250" s="51" t="s">
        <v>520</v>
      </c>
      <c r="E250" s="66" t="s">
        <v>516</v>
      </c>
      <c r="F250" s="52" t="s">
        <v>11</v>
      </c>
      <c r="G250" s="53">
        <v>42277</v>
      </c>
      <c r="H250" s="67">
        <v>1500</v>
      </c>
      <c r="I250" s="26"/>
    </row>
    <row r="251" spans="2:9" ht="15.75" thickBot="1" x14ac:dyDescent="0.3">
      <c r="B251" s="49">
        <v>246</v>
      </c>
      <c r="C251" s="51" t="s">
        <v>521</v>
      </c>
      <c r="D251" s="50" t="s">
        <v>522</v>
      </c>
      <c r="E251" s="66" t="s">
        <v>516</v>
      </c>
      <c r="F251" s="52" t="s">
        <v>11</v>
      </c>
      <c r="G251" s="53">
        <v>42277</v>
      </c>
      <c r="H251" s="26">
        <v>1850</v>
      </c>
      <c r="I251" s="26"/>
    </row>
  </sheetData>
  <mergeCells count="9">
    <mergeCell ref="I2:I3"/>
    <mergeCell ref="B1:H1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ხელშეკრულებები</vt:lpstr>
      <vt:lpstr>ხელშეკრულებები!Print_Area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გიორგი მუშკუდიანი</dc:creator>
  <cp:lastModifiedBy>გიორგი მუშკუდიანი</cp:lastModifiedBy>
  <dcterms:created xsi:type="dcterms:W3CDTF">2015-11-30T10:27:13Z</dcterms:created>
  <dcterms:modified xsi:type="dcterms:W3CDTF">2015-11-30T10:27:35Z</dcterms:modified>
</cp:coreProperties>
</file>